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akurbatov\OneDrive - alfabank.kiev.ua\A\Документы\Mortgage\Іпотека в ДІЇ\Сайт\Власна Іпотека\"/>
    </mc:Choice>
  </mc:AlternateContent>
  <xr:revisionPtr revIDLastSave="0" documentId="13_ncr:1_{E6B21EC1-B215-4FC8-BF9F-5F215024B527}" xr6:coauthVersionLast="47" xr6:coauthVersionMax="47" xr10:uidLastSave="{00000000-0000-0000-0000-000000000000}"/>
  <bookViews>
    <workbookView xWindow="-108" yWindow="-108" windowWidth="23256" windowHeight="12576" tabRatio="856" xr2:uid="{00000000-000D-0000-FFFF-FFFF00000000}"/>
  </bookViews>
  <sheets>
    <sheet name="Нове житло Вже з Благо" sheetId="27" r:id="rId1"/>
    <sheet name="specprop1 Благо" sheetId="26" state="hidden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8" i="26" l="1"/>
  <c r="D9" i="26"/>
  <c r="D10" i="26"/>
  <c r="E3" i="27"/>
  <c r="E5" i="27"/>
  <c r="E14" i="27" l="1"/>
  <c r="E13" i="27"/>
  <c r="D11" i="27"/>
  <c r="D10" i="27"/>
  <c r="D8" i="27"/>
  <c r="D7" i="27"/>
  <c r="D6" i="27"/>
  <c r="D9" i="27"/>
  <c r="D6" i="26" l="1"/>
  <c r="E6" i="26" s="1"/>
  <c r="D4" i="26"/>
  <c r="D3" i="26"/>
  <c r="D4" i="27"/>
  <c r="AC28" i="26" l="1"/>
  <c r="M28" i="26"/>
  <c r="E12" i="27" s="1"/>
  <c r="N28" i="26"/>
  <c r="E15" i="27" s="1"/>
  <c r="E4" i="26"/>
  <c r="F409" i="26"/>
  <c r="F408" i="26"/>
  <c r="F407" i="26"/>
  <c r="F406" i="26"/>
  <c r="F405" i="26"/>
  <c r="F404" i="26"/>
  <c r="F403" i="26"/>
  <c r="F402" i="26"/>
  <c r="F401" i="26"/>
  <c r="F400" i="26"/>
  <c r="F399" i="26"/>
  <c r="F398" i="26"/>
  <c r="F397" i="26"/>
  <c r="F396" i="26"/>
  <c r="F395" i="26"/>
  <c r="F394" i="26"/>
  <c r="F393" i="26"/>
  <c r="F392" i="26"/>
  <c r="F391" i="26"/>
  <c r="F390" i="26"/>
  <c r="F389" i="26"/>
  <c r="F388" i="26"/>
  <c r="Q29" i="26"/>
  <c r="Q30" i="26" s="1"/>
  <c r="C29" i="26"/>
  <c r="Y28" i="26"/>
  <c r="X28" i="26"/>
  <c r="X25" i="26" s="1"/>
  <c r="J28" i="26"/>
  <c r="J25" i="26" s="1"/>
  <c r="I28" i="26"/>
  <c r="I25" i="26" s="1"/>
  <c r="A27" i="26"/>
  <c r="B27" i="26" s="1"/>
  <c r="A26" i="26"/>
  <c r="Y25" i="26"/>
  <c r="D16" i="26"/>
  <c r="E10" i="26"/>
  <c r="D5" i="26"/>
  <c r="V28" i="26" l="1"/>
  <c r="V25" i="26" s="1"/>
  <c r="H28" i="26"/>
  <c r="R28" i="26"/>
  <c r="U28" i="26" s="1"/>
  <c r="H29" i="26"/>
  <c r="Z28" i="26"/>
  <c r="Z25" i="26" s="1"/>
  <c r="Q31" i="26"/>
  <c r="W30" i="26"/>
  <c r="AB28" i="26"/>
  <c r="AC25" i="26"/>
  <c r="K28" i="26"/>
  <c r="K25" i="26" s="1"/>
  <c r="G28" i="26"/>
  <c r="AD17" i="26"/>
  <c r="N25" i="26"/>
  <c r="W28" i="26"/>
  <c r="D28" i="26"/>
  <c r="L28" i="26" s="1"/>
  <c r="E11" i="27" s="1"/>
  <c r="A28" i="26"/>
  <c r="W29" i="26"/>
  <c r="C30" i="26"/>
  <c r="G25" i="26" l="1"/>
  <c r="E10" i="27"/>
  <c r="AD27" i="26"/>
  <c r="AA28" i="26"/>
  <c r="S28" i="26"/>
  <c r="T28" i="26" s="1"/>
  <c r="M3" i="27"/>
  <c r="H30" i="26"/>
  <c r="C31" i="26"/>
  <c r="E30" i="26"/>
  <c r="B28" i="26"/>
  <c r="A29" i="26"/>
  <c r="B29" i="26" s="1"/>
  <c r="Q32" i="26"/>
  <c r="S31" i="26"/>
  <c r="W31" i="26"/>
  <c r="S30" i="26"/>
  <c r="S29" i="26"/>
  <c r="F28" i="26"/>
  <c r="E29" i="26"/>
  <c r="E28" i="26"/>
  <c r="D29" i="26" s="1"/>
  <c r="O27" i="26"/>
  <c r="AD28" i="26" l="1"/>
  <c r="R29" i="26"/>
  <c r="U29" i="26" s="1"/>
  <c r="T29" i="26" s="1"/>
  <c r="AD29" i="26" s="1"/>
  <c r="F29" i="26"/>
  <c r="O29" i="26" s="1"/>
  <c r="D30" i="26"/>
  <c r="F30" i="26" s="1"/>
  <c r="O30" i="26" s="1"/>
  <c r="E31" i="26"/>
  <c r="H31" i="26"/>
  <c r="C32" i="26"/>
  <c r="W32" i="26"/>
  <c r="Q33" i="26"/>
  <c r="S32" i="26"/>
  <c r="A30" i="26"/>
  <c r="B30" i="26" s="1"/>
  <c r="O28" i="26"/>
  <c r="R30" i="26" l="1"/>
  <c r="U30" i="26" s="1"/>
  <c r="D31" i="26"/>
  <c r="F31" i="26" s="1"/>
  <c r="O31" i="26" s="1"/>
  <c r="C33" i="26"/>
  <c r="H32" i="26"/>
  <c r="A31" i="26"/>
  <c r="B31" i="26" s="1"/>
  <c r="S33" i="26"/>
  <c r="W33" i="26"/>
  <c r="Q34" i="26"/>
  <c r="D32" i="26" l="1"/>
  <c r="Q35" i="26"/>
  <c r="S34" i="26"/>
  <c r="W34" i="26"/>
  <c r="A32" i="26"/>
  <c r="B32" i="26" s="1"/>
  <c r="H33" i="26"/>
  <c r="C34" i="26"/>
  <c r="E33" i="26"/>
  <c r="T30" i="26"/>
  <c r="F32" i="26" l="1"/>
  <c r="E32" i="26"/>
  <c r="D33" i="26" s="1"/>
  <c r="F33" i="26" s="1"/>
  <c r="O33" i="26" s="1"/>
  <c r="Q36" i="26"/>
  <c r="S35" i="26"/>
  <c r="W35" i="26"/>
  <c r="AD30" i="26"/>
  <c r="R31" i="26"/>
  <c r="A33" i="26"/>
  <c r="B33" i="26" s="1"/>
  <c r="H34" i="26"/>
  <c r="C35" i="26"/>
  <c r="E34" i="26"/>
  <c r="D34" i="26" l="1"/>
  <c r="F34" i="26" s="1"/>
  <c r="O34" i="26" s="1"/>
  <c r="O32" i="26"/>
  <c r="A34" i="26"/>
  <c r="B34" i="26" s="1"/>
  <c r="U31" i="26"/>
  <c r="E35" i="26"/>
  <c r="H35" i="26"/>
  <c r="C36" i="26"/>
  <c r="W36" i="26"/>
  <c r="Q37" i="26"/>
  <c r="S36" i="26"/>
  <c r="D35" i="26" l="1"/>
  <c r="F35" i="26" s="1"/>
  <c r="O35" i="26" s="1"/>
  <c r="A35" i="26"/>
  <c r="B35" i="26" s="1"/>
  <c r="C37" i="26"/>
  <c r="E36" i="26"/>
  <c r="D36" i="26"/>
  <c r="F36" i="26" s="1"/>
  <c r="H36" i="26"/>
  <c r="S37" i="26"/>
  <c r="W37" i="26"/>
  <c r="Q38" i="26"/>
  <c r="T31" i="26"/>
  <c r="O36" i="26" l="1"/>
  <c r="A36" i="26"/>
  <c r="B36" i="26" s="1"/>
  <c r="Q39" i="26"/>
  <c r="S38" i="26"/>
  <c r="W38" i="26"/>
  <c r="H37" i="26"/>
  <c r="C38" i="26"/>
  <c r="E37" i="26"/>
  <c r="D37" i="26"/>
  <c r="F37" i="26" s="1"/>
  <c r="AD31" i="26"/>
  <c r="R32" i="26"/>
  <c r="A37" i="26" l="1"/>
  <c r="B37" i="26" s="1"/>
  <c r="O37" i="26"/>
  <c r="U32" i="26"/>
  <c r="D38" i="26"/>
  <c r="F38" i="26" s="1"/>
  <c r="H38" i="26"/>
  <c r="C39" i="26"/>
  <c r="E38" i="26"/>
  <c r="S39" i="26"/>
  <c r="Q40" i="26"/>
  <c r="W39" i="26"/>
  <c r="O38" i="26" l="1"/>
  <c r="A38" i="26"/>
  <c r="B38" i="26" s="1"/>
  <c r="T32" i="26"/>
  <c r="AB40" i="26"/>
  <c r="S40" i="26"/>
  <c r="Q41" i="26"/>
  <c r="W40" i="26"/>
  <c r="D39" i="26"/>
  <c r="F39" i="26" s="1"/>
  <c r="H39" i="26"/>
  <c r="C40" i="26"/>
  <c r="M40" i="26" s="1"/>
  <c r="E39" i="26" l="1"/>
  <c r="O39" i="26" s="1"/>
  <c r="A39" i="26"/>
  <c r="B39" i="26" s="1"/>
  <c r="S41" i="26"/>
  <c r="W41" i="26"/>
  <c r="Q42" i="26"/>
  <c r="C41" i="26"/>
  <c r="E40" i="26"/>
  <c r="H40" i="26"/>
  <c r="AD32" i="26"/>
  <c r="R33" i="26"/>
  <c r="D40" i="26" l="1"/>
  <c r="L40" i="26" s="1"/>
  <c r="A40" i="26"/>
  <c r="B40" i="26" s="1"/>
  <c r="F40" i="26"/>
  <c r="O40" i="26" s="1"/>
  <c r="Q43" i="26"/>
  <c r="S42" i="26"/>
  <c r="W42" i="26"/>
  <c r="H41" i="26"/>
  <c r="C42" i="26"/>
  <c r="E41" i="26"/>
  <c r="D41" i="26"/>
  <c r="F41" i="26" s="1"/>
  <c r="U33" i="26"/>
  <c r="T33" i="26" s="1"/>
  <c r="AD33" i="26" s="1"/>
  <c r="O41" i="26" l="1"/>
  <c r="A41" i="26"/>
  <c r="B41" i="26" s="1"/>
  <c r="Q44" i="26"/>
  <c r="S43" i="26"/>
  <c r="W43" i="26"/>
  <c r="R34" i="26"/>
  <c r="D42" i="26"/>
  <c r="F42" i="26" s="1"/>
  <c r="H42" i="26"/>
  <c r="C43" i="26"/>
  <c r="E42" i="26"/>
  <c r="A42" i="26" l="1"/>
  <c r="B42" i="26" s="1"/>
  <c r="O42" i="26"/>
  <c r="W44" i="26"/>
  <c r="Q45" i="26"/>
  <c r="S44" i="26"/>
  <c r="E43" i="26"/>
  <c r="D43" i="26"/>
  <c r="F43" i="26" s="1"/>
  <c r="H43" i="26"/>
  <c r="C44" i="26"/>
  <c r="U34" i="26"/>
  <c r="T34" i="26" s="1"/>
  <c r="AD34" i="26" s="1"/>
  <c r="A43" i="26" l="1"/>
  <c r="B43" i="26" s="1"/>
  <c r="O43" i="26"/>
  <c r="C45" i="26"/>
  <c r="E44" i="26"/>
  <c r="D44" i="26"/>
  <c r="F44" i="26" s="1"/>
  <c r="H44" i="26"/>
  <c r="S45" i="26"/>
  <c r="W45" i="26"/>
  <c r="Q46" i="26"/>
  <c r="R35" i="26"/>
  <c r="O44" i="26" l="1"/>
  <c r="A44" i="26"/>
  <c r="B44" i="26" s="1"/>
  <c r="H45" i="26"/>
  <c r="C46" i="26"/>
  <c r="E45" i="26"/>
  <c r="D45" i="26"/>
  <c r="F45" i="26" s="1"/>
  <c r="Q47" i="26"/>
  <c r="S46" i="26"/>
  <c r="W46" i="26"/>
  <c r="U35" i="26"/>
  <c r="T35" i="26" s="1"/>
  <c r="AD35" i="26" s="1"/>
  <c r="A45" i="26" l="1"/>
  <c r="B45" i="26" s="1"/>
  <c r="O45" i="26"/>
  <c r="D46" i="26"/>
  <c r="F46" i="26" s="1"/>
  <c r="H46" i="26"/>
  <c r="C47" i="26"/>
  <c r="E46" i="26"/>
  <c r="R36" i="26"/>
  <c r="Q48" i="26"/>
  <c r="S47" i="26"/>
  <c r="W47" i="26"/>
  <c r="A46" i="26" l="1"/>
  <c r="B46" i="26" s="1"/>
  <c r="O46" i="26"/>
  <c r="W48" i="26"/>
  <c r="Q49" i="26"/>
  <c r="S48" i="26"/>
  <c r="U36" i="26"/>
  <c r="T36" i="26" s="1"/>
  <c r="AD36" i="26" s="1"/>
  <c r="E47" i="26"/>
  <c r="D47" i="26"/>
  <c r="F47" i="26" s="1"/>
  <c r="H47" i="26"/>
  <c r="C48" i="26"/>
  <c r="A47" i="26" l="1"/>
  <c r="B47" i="26" s="1"/>
  <c r="O47" i="26"/>
  <c r="R37" i="26"/>
  <c r="U37" i="26" s="1"/>
  <c r="T37" i="26" s="1"/>
  <c r="AD37" i="26" s="1"/>
  <c r="C49" i="26"/>
  <c r="E48" i="26"/>
  <c r="D48" i="26"/>
  <c r="F48" i="26" s="1"/>
  <c r="H48" i="26"/>
  <c r="S49" i="26"/>
  <c r="W49" i="26"/>
  <c r="Q50" i="26"/>
  <c r="A48" i="26" l="1"/>
  <c r="B48" i="26" s="1"/>
  <c r="R38" i="26"/>
  <c r="U38" i="26" s="1"/>
  <c r="T38" i="26" s="1"/>
  <c r="AD38" i="26" s="1"/>
  <c r="O48" i="26"/>
  <c r="H49" i="26"/>
  <c r="C50" i="26"/>
  <c r="E49" i="26"/>
  <c r="D49" i="26"/>
  <c r="F49" i="26" s="1"/>
  <c r="Q51" i="26"/>
  <c r="S50" i="26"/>
  <c r="W50" i="26"/>
  <c r="A49" i="26" l="1"/>
  <c r="B49" i="26" s="1"/>
  <c r="O49" i="26"/>
  <c r="R39" i="26"/>
  <c r="U39" i="26" s="1"/>
  <c r="T39" i="26" s="1"/>
  <c r="AD39" i="26" s="1"/>
  <c r="S51" i="26"/>
  <c r="W51" i="26"/>
  <c r="Q52" i="26"/>
  <c r="D50" i="26"/>
  <c r="F50" i="26" s="1"/>
  <c r="H50" i="26"/>
  <c r="C51" i="26"/>
  <c r="E50" i="26"/>
  <c r="A50" i="26" l="1"/>
  <c r="B50" i="26" s="1"/>
  <c r="O50" i="26"/>
  <c r="AB52" i="26"/>
  <c r="S52" i="26"/>
  <c r="Q53" i="26"/>
  <c r="W52" i="26"/>
  <c r="D51" i="26"/>
  <c r="F51" i="26" s="1"/>
  <c r="H51" i="26"/>
  <c r="C52" i="26"/>
  <c r="R40" i="26"/>
  <c r="E51" i="26" l="1"/>
  <c r="O51" i="26" s="1"/>
  <c r="A51" i="26"/>
  <c r="B51" i="26" s="1"/>
  <c r="C53" i="26"/>
  <c r="M52" i="26"/>
  <c r="E52" i="26"/>
  <c r="D52" i="26"/>
  <c r="F52" i="26" s="1"/>
  <c r="H52" i="26"/>
  <c r="AA40" i="26"/>
  <c r="U40" i="26"/>
  <c r="T40" i="26" s="1"/>
  <c r="S53" i="26"/>
  <c r="W53" i="26"/>
  <c r="Q54" i="26"/>
  <c r="A52" i="26" l="1"/>
  <c r="B52" i="26" s="1"/>
  <c r="L52" i="26"/>
  <c r="O52" i="26" s="1"/>
  <c r="AD40" i="26"/>
  <c r="Q55" i="26"/>
  <c r="S54" i="26"/>
  <c r="W54" i="26"/>
  <c r="R41" i="26"/>
  <c r="H53" i="26"/>
  <c r="C54" i="26"/>
  <c r="E53" i="26"/>
  <c r="D53" i="26"/>
  <c r="F53" i="26" s="1"/>
  <c r="A53" i="26" l="1"/>
  <c r="B53" i="26" s="1"/>
  <c r="O53" i="26"/>
  <c r="U41" i="26"/>
  <c r="T41" i="26" s="1"/>
  <c r="AD41" i="26" s="1"/>
  <c r="D54" i="26"/>
  <c r="F54" i="26" s="1"/>
  <c r="H54" i="26"/>
  <c r="C55" i="26"/>
  <c r="E54" i="26"/>
  <c r="Q56" i="26"/>
  <c r="S55" i="26"/>
  <c r="W55" i="26"/>
  <c r="A54" i="26" l="1"/>
  <c r="B54" i="26" s="1"/>
  <c r="O54" i="26"/>
  <c r="E55" i="26"/>
  <c r="D55" i="26"/>
  <c r="F55" i="26" s="1"/>
  <c r="H55" i="26"/>
  <c r="C56" i="26"/>
  <c r="R42" i="26"/>
  <c r="W56" i="26"/>
  <c r="Q57" i="26"/>
  <c r="S56" i="26"/>
  <c r="A55" i="26" l="1"/>
  <c r="B55" i="26" s="1"/>
  <c r="O55" i="26"/>
  <c r="C57" i="26"/>
  <c r="E56" i="26"/>
  <c r="D56" i="26"/>
  <c r="F56" i="26" s="1"/>
  <c r="H56" i="26"/>
  <c r="S57" i="26"/>
  <c r="W57" i="26"/>
  <c r="Q58" i="26"/>
  <c r="U42" i="26"/>
  <c r="T42" i="26" s="1"/>
  <c r="AD42" i="26" s="1"/>
  <c r="A56" i="26" l="1"/>
  <c r="B56" i="26" s="1"/>
  <c r="O56" i="26"/>
  <c r="R43" i="26"/>
  <c r="U43" i="26" s="1"/>
  <c r="T43" i="26" s="1"/>
  <c r="AD43" i="26" s="1"/>
  <c r="Q59" i="26"/>
  <c r="S58" i="26"/>
  <c r="W58" i="26"/>
  <c r="H57" i="26"/>
  <c r="C58" i="26"/>
  <c r="E57" i="26"/>
  <c r="D57" i="26"/>
  <c r="F57" i="26" s="1"/>
  <c r="A57" i="26" l="1"/>
  <c r="B57" i="26" s="1"/>
  <c r="O57" i="26"/>
  <c r="D58" i="26"/>
  <c r="F58" i="26" s="1"/>
  <c r="H58" i="26"/>
  <c r="C59" i="26"/>
  <c r="E58" i="26"/>
  <c r="R44" i="26"/>
  <c r="Q60" i="26"/>
  <c r="S59" i="26"/>
  <c r="W59" i="26"/>
  <c r="A58" i="26" l="1"/>
  <c r="B58" i="26" s="1"/>
  <c r="O58" i="26"/>
  <c r="W60" i="26"/>
  <c r="Q61" i="26"/>
  <c r="S60" i="26"/>
  <c r="U44" i="26"/>
  <c r="T44" i="26" s="1"/>
  <c r="AD44" i="26" s="1"/>
  <c r="E59" i="26"/>
  <c r="D59" i="26"/>
  <c r="F59" i="26" s="1"/>
  <c r="H59" i="26"/>
  <c r="C60" i="26"/>
  <c r="A59" i="26" l="1"/>
  <c r="B59" i="26" s="1"/>
  <c r="O59" i="26"/>
  <c r="R45" i="26"/>
  <c r="C61" i="26"/>
  <c r="E60" i="26"/>
  <c r="D60" i="26"/>
  <c r="F60" i="26" s="1"/>
  <c r="H60" i="26"/>
  <c r="S61" i="26"/>
  <c r="W61" i="26"/>
  <c r="Q62" i="26"/>
  <c r="A60" i="26" l="1"/>
  <c r="B60" i="26" s="1"/>
  <c r="O60" i="26"/>
  <c r="Q63" i="26"/>
  <c r="S62" i="26"/>
  <c r="W62" i="26"/>
  <c r="H61" i="26"/>
  <c r="C62" i="26"/>
  <c r="E61" i="26"/>
  <c r="D61" i="26"/>
  <c r="F61" i="26" s="1"/>
  <c r="U45" i="26"/>
  <c r="T45" i="26" s="1"/>
  <c r="AD45" i="26" s="1"/>
  <c r="O61" i="26" l="1"/>
  <c r="A61" i="26"/>
  <c r="B61" i="26" s="1"/>
  <c r="R46" i="26"/>
  <c r="U46" i="26" s="1"/>
  <c r="T46" i="26" s="1"/>
  <c r="AD46" i="26" s="1"/>
  <c r="D62" i="26"/>
  <c r="F62" i="26" s="1"/>
  <c r="H62" i="26"/>
  <c r="C63" i="26"/>
  <c r="E62" i="26"/>
  <c r="S63" i="26"/>
  <c r="Q64" i="26"/>
  <c r="W63" i="26"/>
  <c r="A62" i="26" l="1"/>
  <c r="B62" i="26" s="1"/>
  <c r="O62" i="26"/>
  <c r="AB64" i="26"/>
  <c r="S64" i="26"/>
  <c r="Q65" i="26"/>
  <c r="W64" i="26"/>
  <c r="E63" i="26"/>
  <c r="D63" i="26"/>
  <c r="F63" i="26" s="1"/>
  <c r="H63" i="26"/>
  <c r="C64" i="26"/>
  <c r="R47" i="26"/>
  <c r="A63" i="26" l="1"/>
  <c r="B63" i="26" s="1"/>
  <c r="O63" i="26"/>
  <c r="U47" i="26"/>
  <c r="T47" i="26" s="1"/>
  <c r="AD47" i="26" s="1"/>
  <c r="S65" i="26"/>
  <c r="W65" i="26"/>
  <c r="Q66" i="26"/>
  <c r="C65" i="26"/>
  <c r="M64" i="26"/>
  <c r="E64" i="26"/>
  <c r="D64" i="26"/>
  <c r="F64" i="26" s="1"/>
  <c r="H64" i="26"/>
  <c r="A64" i="26" l="1"/>
  <c r="B64" i="26" s="1"/>
  <c r="L64" i="26"/>
  <c r="O64" i="26" s="1"/>
  <c r="Q67" i="26"/>
  <c r="S66" i="26"/>
  <c r="W66" i="26"/>
  <c r="H65" i="26"/>
  <c r="C66" i="26"/>
  <c r="E65" i="26"/>
  <c r="D65" i="26"/>
  <c r="F65" i="26" s="1"/>
  <c r="R48" i="26"/>
  <c r="A65" i="26" l="1"/>
  <c r="B65" i="26" s="1"/>
  <c r="O65" i="26"/>
  <c r="U48" i="26"/>
  <c r="T48" i="26" s="1"/>
  <c r="AD48" i="26" s="1"/>
  <c r="D66" i="26"/>
  <c r="F66" i="26" s="1"/>
  <c r="H66" i="26"/>
  <c r="C67" i="26"/>
  <c r="E66" i="26"/>
  <c r="Q68" i="26"/>
  <c r="S67" i="26"/>
  <c r="W67" i="26"/>
  <c r="A66" i="26" l="1"/>
  <c r="B66" i="26" s="1"/>
  <c r="O66" i="26"/>
  <c r="E67" i="26"/>
  <c r="D67" i="26"/>
  <c r="F67" i="26" s="1"/>
  <c r="H67" i="26"/>
  <c r="C68" i="26"/>
  <c r="R49" i="26"/>
  <c r="W68" i="26"/>
  <c r="Q69" i="26"/>
  <c r="S68" i="26"/>
  <c r="A67" i="26" l="1"/>
  <c r="B67" i="26" s="1"/>
  <c r="O67" i="26"/>
  <c r="C69" i="26"/>
  <c r="E68" i="26"/>
  <c r="D68" i="26"/>
  <c r="F68" i="26" s="1"/>
  <c r="H68" i="26"/>
  <c r="S69" i="26"/>
  <c r="W69" i="26"/>
  <c r="Q70" i="26"/>
  <c r="U49" i="26"/>
  <c r="T49" i="26" s="1"/>
  <c r="AD49" i="26" s="1"/>
  <c r="A68" i="26" l="1"/>
  <c r="B68" i="26" s="1"/>
  <c r="O68" i="26"/>
  <c r="Q71" i="26"/>
  <c r="S70" i="26"/>
  <c r="W70" i="26"/>
  <c r="R50" i="26"/>
  <c r="H69" i="26"/>
  <c r="C70" i="26"/>
  <c r="E69" i="26"/>
  <c r="D69" i="26"/>
  <c r="F69" i="26" s="1"/>
  <c r="A69" i="26" l="1"/>
  <c r="B69" i="26" s="1"/>
  <c r="O69" i="26"/>
  <c r="U50" i="26"/>
  <c r="T50" i="26" s="1"/>
  <c r="AD50" i="26" s="1"/>
  <c r="D70" i="26"/>
  <c r="F70" i="26" s="1"/>
  <c r="H70" i="26"/>
  <c r="C71" i="26"/>
  <c r="E70" i="26"/>
  <c r="Q72" i="26"/>
  <c r="S71" i="26"/>
  <c r="W71" i="26"/>
  <c r="A70" i="26" l="1"/>
  <c r="B70" i="26" s="1"/>
  <c r="O70" i="26"/>
  <c r="E71" i="26"/>
  <c r="D71" i="26"/>
  <c r="F71" i="26" s="1"/>
  <c r="H71" i="26"/>
  <c r="C72" i="26"/>
  <c r="R51" i="26"/>
  <c r="W72" i="26"/>
  <c r="Q73" i="26"/>
  <c r="S72" i="26"/>
  <c r="A71" i="26" l="1"/>
  <c r="B71" i="26" s="1"/>
  <c r="O71" i="26"/>
  <c r="C73" i="26"/>
  <c r="E72" i="26"/>
  <c r="D72" i="26"/>
  <c r="F72" i="26" s="1"/>
  <c r="H72" i="26"/>
  <c r="S73" i="26"/>
  <c r="W73" i="26"/>
  <c r="Q74" i="26"/>
  <c r="U51" i="26"/>
  <c r="T51" i="26" s="1"/>
  <c r="AD51" i="26" s="1"/>
  <c r="A72" i="26" l="1"/>
  <c r="B72" i="26" s="1"/>
  <c r="O72" i="26"/>
  <c r="Q75" i="26"/>
  <c r="S74" i="26"/>
  <c r="W74" i="26"/>
  <c r="R52" i="26"/>
  <c r="H73" i="26"/>
  <c r="C74" i="26"/>
  <c r="E73" i="26"/>
  <c r="D73" i="26"/>
  <c r="F73" i="26" s="1"/>
  <c r="A73" i="26" l="1"/>
  <c r="B73" i="26" s="1"/>
  <c r="O73" i="26"/>
  <c r="U52" i="26"/>
  <c r="T52" i="26" s="1"/>
  <c r="AA52" i="26"/>
  <c r="D74" i="26"/>
  <c r="F74" i="26" s="1"/>
  <c r="H74" i="26"/>
  <c r="C75" i="26"/>
  <c r="E74" i="26"/>
  <c r="W75" i="26"/>
  <c r="S75" i="26"/>
  <c r="Q76" i="26"/>
  <c r="A74" i="26" l="1"/>
  <c r="B74" i="26" s="1"/>
  <c r="O74" i="26"/>
  <c r="AD52" i="26"/>
  <c r="E75" i="26"/>
  <c r="D75" i="26"/>
  <c r="F75" i="26" s="1"/>
  <c r="H75" i="26"/>
  <c r="C76" i="26"/>
  <c r="R53" i="26"/>
  <c r="AB76" i="26"/>
  <c r="S76" i="26"/>
  <c r="Q77" i="26"/>
  <c r="W76" i="26"/>
  <c r="A75" i="26" l="1"/>
  <c r="B75" i="26" s="1"/>
  <c r="O75" i="26"/>
  <c r="S77" i="26"/>
  <c r="W77" i="26"/>
  <c r="Q78" i="26"/>
  <c r="C77" i="26"/>
  <c r="M76" i="26"/>
  <c r="E76" i="26"/>
  <c r="H76" i="26"/>
  <c r="D76" i="26"/>
  <c r="L76" i="26" s="1"/>
  <c r="U53" i="26"/>
  <c r="T53" i="26" s="1"/>
  <c r="AD53" i="26" s="1"/>
  <c r="A76" i="26" l="1"/>
  <c r="B76" i="26" s="1"/>
  <c r="F76" i="26"/>
  <c r="O76" i="26" s="1"/>
  <c r="R54" i="26"/>
  <c r="Q79" i="26"/>
  <c r="S78" i="26"/>
  <c r="W78" i="26"/>
  <c r="H77" i="26"/>
  <c r="C78" i="26"/>
  <c r="E77" i="26"/>
  <c r="D77" i="26"/>
  <c r="F77" i="26" s="1"/>
  <c r="A77" i="26" l="1"/>
  <c r="B77" i="26" s="1"/>
  <c r="O77" i="26"/>
  <c r="D78" i="26"/>
  <c r="F78" i="26" s="1"/>
  <c r="H78" i="26"/>
  <c r="E78" i="26"/>
  <c r="C79" i="26"/>
  <c r="Q80" i="26"/>
  <c r="W79" i="26"/>
  <c r="S79" i="26"/>
  <c r="U54" i="26"/>
  <c r="T54" i="26" s="1"/>
  <c r="AD54" i="26" s="1"/>
  <c r="A78" i="26" l="1"/>
  <c r="B78" i="26" s="1"/>
  <c r="O78" i="26"/>
  <c r="R55" i="26"/>
  <c r="W80" i="26"/>
  <c r="Q81" i="26"/>
  <c r="S80" i="26"/>
  <c r="E79" i="26"/>
  <c r="D79" i="26"/>
  <c r="F79" i="26" s="1"/>
  <c r="H79" i="26"/>
  <c r="C80" i="26"/>
  <c r="A79" i="26" l="1"/>
  <c r="B79" i="26" s="1"/>
  <c r="O79" i="26"/>
  <c r="C81" i="26"/>
  <c r="E80" i="26"/>
  <c r="H80" i="26"/>
  <c r="D80" i="26"/>
  <c r="F80" i="26" s="1"/>
  <c r="S81" i="26"/>
  <c r="W81" i="26"/>
  <c r="Q82" i="26"/>
  <c r="U55" i="26"/>
  <c r="T55" i="26" s="1"/>
  <c r="AD55" i="26" s="1"/>
  <c r="A80" i="26" l="1"/>
  <c r="B80" i="26" s="1"/>
  <c r="O80" i="26"/>
  <c r="R56" i="26"/>
  <c r="Q83" i="26"/>
  <c r="S82" i="26"/>
  <c r="W82" i="26"/>
  <c r="U56" i="26"/>
  <c r="T56" i="26" s="1"/>
  <c r="AD56" i="26" s="1"/>
  <c r="H81" i="26"/>
  <c r="C82" i="26"/>
  <c r="E81" i="26"/>
  <c r="D81" i="26"/>
  <c r="F81" i="26" s="1"/>
  <c r="A81" i="26" l="1"/>
  <c r="B81" i="26" s="1"/>
  <c r="O81" i="26"/>
  <c r="D82" i="26"/>
  <c r="F82" i="26" s="1"/>
  <c r="H82" i="26"/>
  <c r="C83" i="26"/>
  <c r="E82" i="26"/>
  <c r="R57" i="26"/>
  <c r="Q84" i="26"/>
  <c r="S83" i="26"/>
  <c r="W83" i="26"/>
  <c r="A82" i="26" l="1"/>
  <c r="B82" i="26" s="1"/>
  <c r="O82" i="26"/>
  <c r="W84" i="26"/>
  <c r="Q85" i="26"/>
  <c r="S84" i="26"/>
  <c r="U57" i="26"/>
  <c r="T57" i="26" s="1"/>
  <c r="AD57" i="26" s="1"/>
  <c r="E83" i="26"/>
  <c r="D83" i="26"/>
  <c r="F83" i="26" s="1"/>
  <c r="H83" i="26"/>
  <c r="C84" i="26"/>
  <c r="A83" i="26" l="1"/>
  <c r="B83" i="26" s="1"/>
  <c r="O83" i="26"/>
  <c r="R58" i="26"/>
  <c r="C85" i="26"/>
  <c r="E84" i="26"/>
  <c r="D84" i="26"/>
  <c r="F84" i="26" s="1"/>
  <c r="H84" i="26"/>
  <c r="S85" i="26"/>
  <c r="W85" i="26"/>
  <c r="Q86" i="26"/>
  <c r="A84" i="26" l="1"/>
  <c r="B84" i="26" s="1"/>
  <c r="O84" i="26"/>
  <c r="Q87" i="26"/>
  <c r="S86" i="26"/>
  <c r="W86" i="26"/>
  <c r="H85" i="26"/>
  <c r="C86" i="26"/>
  <c r="E85" i="26"/>
  <c r="D85" i="26"/>
  <c r="F85" i="26" s="1"/>
  <c r="U58" i="26"/>
  <c r="T58" i="26" s="1"/>
  <c r="AD58" i="26" s="1"/>
  <c r="A85" i="26" l="1"/>
  <c r="B85" i="26" s="1"/>
  <c r="O85" i="26"/>
  <c r="R59" i="26"/>
  <c r="U59" i="26" s="1"/>
  <c r="T59" i="26" s="1"/>
  <c r="AD59" i="26" s="1"/>
  <c r="D86" i="26"/>
  <c r="F86" i="26" s="1"/>
  <c r="H86" i="26"/>
  <c r="C87" i="26"/>
  <c r="E86" i="26"/>
  <c r="S87" i="26"/>
  <c r="Q88" i="26"/>
  <c r="W87" i="26"/>
  <c r="A86" i="26" l="1"/>
  <c r="B86" i="26" s="1"/>
  <c r="O86" i="26"/>
  <c r="AB88" i="26"/>
  <c r="S88" i="26"/>
  <c r="Q89" i="26"/>
  <c r="W88" i="26"/>
  <c r="E87" i="26"/>
  <c r="D87" i="26"/>
  <c r="F87" i="26" s="1"/>
  <c r="H87" i="26"/>
  <c r="C88" i="26"/>
  <c r="R60" i="26"/>
  <c r="A87" i="26" l="1"/>
  <c r="B87" i="26" s="1"/>
  <c r="O87" i="26"/>
  <c r="C89" i="26"/>
  <c r="M88" i="26"/>
  <c r="E88" i="26"/>
  <c r="D88" i="26"/>
  <c r="L88" i="26" s="1"/>
  <c r="H88" i="26"/>
  <c r="U60" i="26"/>
  <c r="T60" i="26" s="1"/>
  <c r="AD60" i="26" s="1"/>
  <c r="S89" i="26"/>
  <c r="W89" i="26"/>
  <c r="Q90" i="26"/>
  <c r="A88" i="26" l="1"/>
  <c r="B88" i="26" s="1"/>
  <c r="F88" i="26"/>
  <c r="O88" i="26" s="1"/>
  <c r="Q91" i="26"/>
  <c r="S90" i="26"/>
  <c r="W90" i="26"/>
  <c r="H89" i="26"/>
  <c r="C90" i="26"/>
  <c r="E89" i="26"/>
  <c r="D89" i="26"/>
  <c r="F89" i="26" s="1"/>
  <c r="R61" i="26"/>
  <c r="A89" i="26" l="1"/>
  <c r="B89" i="26" s="1"/>
  <c r="O89" i="26"/>
  <c r="U61" i="26"/>
  <c r="T61" i="26" s="1"/>
  <c r="AD61" i="26" s="1"/>
  <c r="D90" i="26"/>
  <c r="F90" i="26" s="1"/>
  <c r="H90" i="26"/>
  <c r="C91" i="26"/>
  <c r="E90" i="26"/>
  <c r="Q92" i="26"/>
  <c r="S91" i="26"/>
  <c r="W91" i="26"/>
  <c r="A90" i="26" l="1"/>
  <c r="B90" i="26" s="1"/>
  <c r="O90" i="26"/>
  <c r="E91" i="26"/>
  <c r="D91" i="26"/>
  <c r="F91" i="26" s="1"/>
  <c r="H91" i="26"/>
  <c r="C92" i="26"/>
  <c r="R62" i="26"/>
  <c r="W92" i="26"/>
  <c r="Q93" i="26"/>
  <c r="S92" i="26"/>
  <c r="A91" i="26" l="1"/>
  <c r="B91" i="26" s="1"/>
  <c r="O91" i="26"/>
  <c r="C93" i="26"/>
  <c r="E92" i="26"/>
  <c r="D92" i="26"/>
  <c r="F92" i="26" s="1"/>
  <c r="H92" i="26"/>
  <c r="S93" i="26"/>
  <c r="W93" i="26"/>
  <c r="Q94" i="26"/>
  <c r="U62" i="26"/>
  <c r="T62" i="26" s="1"/>
  <c r="AD62" i="26" s="1"/>
  <c r="A92" i="26" l="1"/>
  <c r="B92" i="26" s="1"/>
  <c r="O92" i="26"/>
  <c r="Q95" i="26"/>
  <c r="S94" i="26"/>
  <c r="W94" i="26"/>
  <c r="R63" i="26"/>
  <c r="H93" i="26"/>
  <c r="C94" i="26"/>
  <c r="E93" i="26"/>
  <c r="D93" i="26"/>
  <c r="F93" i="26" s="1"/>
  <c r="A93" i="26" l="1"/>
  <c r="B93" i="26" s="1"/>
  <c r="O93" i="26"/>
  <c r="U63" i="26"/>
  <c r="T63" i="26" s="1"/>
  <c r="AD63" i="26" s="1"/>
  <c r="D94" i="26"/>
  <c r="F94" i="26" s="1"/>
  <c r="H94" i="26"/>
  <c r="C95" i="26"/>
  <c r="E94" i="26"/>
  <c r="Q96" i="26"/>
  <c r="S95" i="26"/>
  <c r="W95" i="26"/>
  <c r="A94" i="26" l="1"/>
  <c r="B94" i="26" s="1"/>
  <c r="O94" i="26"/>
  <c r="E95" i="26"/>
  <c r="D95" i="26"/>
  <c r="F95" i="26" s="1"/>
  <c r="H95" i="26"/>
  <c r="C96" i="26"/>
  <c r="R64" i="26"/>
  <c r="W96" i="26"/>
  <c r="Q97" i="26"/>
  <c r="S96" i="26"/>
  <c r="A95" i="26" l="1"/>
  <c r="B95" i="26" s="1"/>
  <c r="O95" i="26"/>
  <c r="C97" i="26"/>
  <c r="E96" i="26"/>
  <c r="D96" i="26"/>
  <c r="F96" i="26" s="1"/>
  <c r="H96" i="26"/>
  <c r="S97" i="26"/>
  <c r="W97" i="26"/>
  <c r="Q98" i="26"/>
  <c r="U64" i="26"/>
  <c r="T64" i="26" s="1"/>
  <c r="R65" i="26" s="1"/>
  <c r="AA64" i="26"/>
  <c r="A96" i="26" l="1"/>
  <c r="B96" i="26" s="1"/>
  <c r="O96" i="26"/>
  <c r="Q99" i="26"/>
  <c r="S98" i="26"/>
  <c r="W98" i="26"/>
  <c r="U65" i="26"/>
  <c r="T65" i="26" s="1"/>
  <c r="AD65" i="26" s="1"/>
  <c r="H97" i="26"/>
  <c r="C98" i="26"/>
  <c r="E97" i="26"/>
  <c r="D97" i="26"/>
  <c r="F97" i="26" s="1"/>
  <c r="AD64" i="26"/>
  <c r="A97" i="26" l="1"/>
  <c r="B97" i="26" s="1"/>
  <c r="O97" i="26"/>
  <c r="D98" i="26"/>
  <c r="F98" i="26" s="1"/>
  <c r="H98" i="26"/>
  <c r="C99" i="26"/>
  <c r="E98" i="26"/>
  <c r="R66" i="26"/>
  <c r="S99" i="26"/>
  <c r="W99" i="26"/>
  <c r="Q100" i="26"/>
  <c r="A98" i="26" l="1"/>
  <c r="B98" i="26" s="1"/>
  <c r="O98" i="26"/>
  <c r="AB100" i="26"/>
  <c r="S100" i="26"/>
  <c r="Q101" i="26"/>
  <c r="W100" i="26"/>
  <c r="U66" i="26"/>
  <c r="T66" i="26" s="1"/>
  <c r="AD66" i="26" s="1"/>
  <c r="E99" i="26"/>
  <c r="D99" i="26"/>
  <c r="F99" i="26" s="1"/>
  <c r="H99" i="26"/>
  <c r="C100" i="26"/>
  <c r="A99" i="26" l="1"/>
  <c r="B99" i="26" s="1"/>
  <c r="O99" i="26"/>
  <c r="R67" i="26"/>
  <c r="C101" i="26"/>
  <c r="M100" i="26"/>
  <c r="E100" i="26"/>
  <c r="D100" i="26"/>
  <c r="F100" i="26" s="1"/>
  <c r="H100" i="26"/>
  <c r="S101" i="26"/>
  <c r="W101" i="26"/>
  <c r="Q102" i="26"/>
  <c r="A100" i="26" l="1"/>
  <c r="B100" i="26" s="1"/>
  <c r="L100" i="26"/>
  <c r="O100" i="26" s="1"/>
  <c r="Q103" i="26"/>
  <c r="S102" i="26"/>
  <c r="W102" i="26"/>
  <c r="H101" i="26"/>
  <c r="C102" i="26"/>
  <c r="E101" i="26"/>
  <c r="D101" i="26"/>
  <c r="F101" i="26" s="1"/>
  <c r="U67" i="26"/>
  <c r="T67" i="26" s="1"/>
  <c r="AD67" i="26" s="1"/>
  <c r="A101" i="26" l="1"/>
  <c r="B101" i="26" s="1"/>
  <c r="O101" i="26"/>
  <c r="R68" i="26"/>
  <c r="D102" i="26"/>
  <c r="F102" i="26" s="1"/>
  <c r="H102" i="26"/>
  <c r="C103" i="26"/>
  <c r="E102" i="26"/>
  <c r="Q104" i="26"/>
  <c r="S103" i="26"/>
  <c r="W103" i="26"/>
  <c r="A102" i="26" l="1"/>
  <c r="B102" i="26" s="1"/>
  <c r="O102" i="26"/>
  <c r="W104" i="26"/>
  <c r="Q105" i="26"/>
  <c r="S104" i="26"/>
  <c r="E103" i="26"/>
  <c r="D103" i="26"/>
  <c r="F103" i="26" s="1"/>
  <c r="H103" i="26"/>
  <c r="C104" i="26"/>
  <c r="U68" i="26"/>
  <c r="T68" i="26" s="1"/>
  <c r="AD68" i="26" s="1"/>
  <c r="A103" i="26" l="1"/>
  <c r="B103" i="26" s="1"/>
  <c r="O103" i="26"/>
  <c r="S105" i="26"/>
  <c r="W105" i="26"/>
  <c r="Q106" i="26"/>
  <c r="R69" i="26"/>
  <c r="C105" i="26"/>
  <c r="E104" i="26"/>
  <c r="D104" i="26"/>
  <c r="F104" i="26" s="1"/>
  <c r="H104" i="26"/>
  <c r="A104" i="26" l="1"/>
  <c r="B104" i="26" s="1"/>
  <c r="O104" i="26"/>
  <c r="Q107" i="26"/>
  <c r="S106" i="26"/>
  <c r="W106" i="26"/>
  <c r="H105" i="26"/>
  <c r="C106" i="26"/>
  <c r="E105" i="26"/>
  <c r="D105" i="26"/>
  <c r="F105" i="26" s="1"/>
  <c r="U69" i="26"/>
  <c r="T69" i="26" s="1"/>
  <c r="AD69" i="26" s="1"/>
  <c r="A105" i="26" l="1"/>
  <c r="B105" i="26" s="1"/>
  <c r="O105" i="26"/>
  <c r="R70" i="26"/>
  <c r="D106" i="26"/>
  <c r="F106" i="26" s="1"/>
  <c r="H106" i="26"/>
  <c r="C107" i="26"/>
  <c r="E106" i="26"/>
  <c r="Q108" i="26"/>
  <c r="S107" i="26"/>
  <c r="W107" i="26"/>
  <c r="A106" i="26" l="1"/>
  <c r="B106" i="26" s="1"/>
  <c r="O106" i="26"/>
  <c r="W108" i="26"/>
  <c r="Q109" i="26"/>
  <c r="S108" i="26"/>
  <c r="E107" i="26"/>
  <c r="D107" i="26"/>
  <c r="F107" i="26" s="1"/>
  <c r="H107" i="26"/>
  <c r="C108" i="26"/>
  <c r="U70" i="26"/>
  <c r="T70" i="26" s="1"/>
  <c r="AD70" i="26" s="1"/>
  <c r="A107" i="26" l="1"/>
  <c r="B107" i="26" s="1"/>
  <c r="O107" i="26"/>
  <c r="R71" i="26"/>
  <c r="U71" i="26" s="1"/>
  <c r="T71" i="26" s="1"/>
  <c r="AD71" i="26" s="1"/>
  <c r="C109" i="26"/>
  <c r="E108" i="26"/>
  <c r="D108" i="26"/>
  <c r="F108" i="26" s="1"/>
  <c r="H108" i="26"/>
  <c r="S109" i="26"/>
  <c r="W109" i="26"/>
  <c r="Q110" i="26"/>
  <c r="A108" i="26" l="1"/>
  <c r="B108" i="26" s="1"/>
  <c r="O108" i="26"/>
  <c r="R72" i="26"/>
  <c r="H109" i="26"/>
  <c r="C110" i="26"/>
  <c r="E109" i="26"/>
  <c r="D109" i="26"/>
  <c r="F109" i="26" s="1"/>
  <c r="Q111" i="26"/>
  <c r="S110" i="26"/>
  <c r="W110" i="26"/>
  <c r="A109" i="26" l="1"/>
  <c r="B109" i="26" s="1"/>
  <c r="O109" i="26"/>
  <c r="D110" i="26"/>
  <c r="F110" i="26" s="1"/>
  <c r="H110" i="26"/>
  <c r="C111" i="26"/>
  <c r="E110" i="26"/>
  <c r="S111" i="26"/>
  <c r="Q112" i="26"/>
  <c r="W111" i="26"/>
  <c r="U72" i="26"/>
  <c r="T72" i="26" s="1"/>
  <c r="AD72" i="26" s="1"/>
  <c r="A110" i="26" l="1"/>
  <c r="B110" i="26" s="1"/>
  <c r="O110" i="26"/>
  <c r="E111" i="26"/>
  <c r="D111" i="26"/>
  <c r="F111" i="26" s="1"/>
  <c r="H111" i="26"/>
  <c r="C112" i="26"/>
  <c r="R73" i="26"/>
  <c r="AB112" i="26"/>
  <c r="S112" i="26"/>
  <c r="Q113" i="26"/>
  <c r="W112" i="26"/>
  <c r="A111" i="26" l="1"/>
  <c r="B111" i="26" s="1"/>
  <c r="O111" i="26"/>
  <c r="C113" i="26"/>
  <c r="M112" i="26"/>
  <c r="E112" i="26"/>
  <c r="D112" i="26"/>
  <c r="L112" i="26" s="1"/>
  <c r="H112" i="26"/>
  <c r="S113" i="26"/>
  <c r="W113" i="26"/>
  <c r="Q114" i="26"/>
  <c r="U73" i="26"/>
  <c r="T73" i="26" s="1"/>
  <c r="AD73" i="26" s="1"/>
  <c r="A112" i="26" l="1"/>
  <c r="B112" i="26" s="1"/>
  <c r="F112" i="26"/>
  <c r="O112" i="26" s="1"/>
  <c r="R74" i="26"/>
  <c r="U74" i="26" s="1"/>
  <c r="T74" i="26" s="1"/>
  <c r="AD74" i="26" s="1"/>
  <c r="H113" i="26"/>
  <c r="C114" i="26"/>
  <c r="E113" i="26"/>
  <c r="D113" i="26"/>
  <c r="F113" i="26" s="1"/>
  <c r="Q115" i="26"/>
  <c r="S114" i="26"/>
  <c r="W114" i="26"/>
  <c r="A113" i="26" l="1"/>
  <c r="B113" i="26" s="1"/>
  <c r="O113" i="26"/>
  <c r="D114" i="26"/>
  <c r="F114" i="26" s="1"/>
  <c r="H114" i="26"/>
  <c r="C115" i="26"/>
  <c r="E114" i="26"/>
  <c r="Q116" i="26"/>
  <c r="S115" i="26"/>
  <c r="W115" i="26"/>
  <c r="R75" i="26"/>
  <c r="A114" i="26" l="1"/>
  <c r="B114" i="26" s="1"/>
  <c r="O114" i="26"/>
  <c r="U75" i="26"/>
  <c r="T75" i="26" s="1"/>
  <c r="AD75" i="26" s="1"/>
  <c r="E115" i="26"/>
  <c r="D115" i="26"/>
  <c r="F115" i="26" s="1"/>
  <c r="H115" i="26"/>
  <c r="C116" i="26"/>
  <c r="W116" i="26"/>
  <c r="Q117" i="26"/>
  <c r="S116" i="26"/>
  <c r="A115" i="26" l="1"/>
  <c r="B115" i="26" s="1"/>
  <c r="O115" i="26"/>
  <c r="S117" i="26"/>
  <c r="W117" i="26"/>
  <c r="Q118" i="26"/>
  <c r="R76" i="26"/>
  <c r="C117" i="26"/>
  <c r="E116" i="26"/>
  <c r="D116" i="26"/>
  <c r="F116" i="26" s="1"/>
  <c r="H116" i="26"/>
  <c r="A116" i="26" l="1"/>
  <c r="B116" i="26" s="1"/>
  <c r="O116" i="26"/>
  <c r="Q119" i="26"/>
  <c r="S118" i="26"/>
  <c r="W118" i="26"/>
  <c r="H117" i="26"/>
  <c r="C118" i="26"/>
  <c r="E117" i="26"/>
  <c r="D117" i="26"/>
  <c r="F117" i="26" s="1"/>
  <c r="AA76" i="26"/>
  <c r="U76" i="26"/>
  <c r="T76" i="26" s="1"/>
  <c r="A117" i="26" l="1"/>
  <c r="B117" i="26" s="1"/>
  <c r="AD76" i="26"/>
  <c r="O117" i="26"/>
  <c r="R77" i="26"/>
  <c r="D118" i="26"/>
  <c r="F118" i="26" s="1"/>
  <c r="H118" i="26"/>
  <c r="C119" i="26"/>
  <c r="E118" i="26"/>
  <c r="Q120" i="26"/>
  <c r="S119" i="26"/>
  <c r="W119" i="26"/>
  <c r="A118" i="26" l="1"/>
  <c r="B118" i="26" s="1"/>
  <c r="O118" i="26"/>
  <c r="W120" i="26"/>
  <c r="Q121" i="26"/>
  <c r="S120" i="26"/>
  <c r="E119" i="26"/>
  <c r="D119" i="26"/>
  <c r="F119" i="26" s="1"/>
  <c r="H119" i="26"/>
  <c r="C120" i="26"/>
  <c r="U77" i="26"/>
  <c r="T77" i="26" s="1"/>
  <c r="AD77" i="26" s="1"/>
  <c r="A119" i="26" l="1"/>
  <c r="B119" i="26" s="1"/>
  <c r="O119" i="26"/>
  <c r="R78" i="26"/>
  <c r="U78" i="26" s="1"/>
  <c r="T78" i="26" s="1"/>
  <c r="AD78" i="26" s="1"/>
  <c r="C121" i="26"/>
  <c r="E120" i="26"/>
  <c r="D120" i="26"/>
  <c r="F120" i="26" s="1"/>
  <c r="H120" i="26"/>
  <c r="S121" i="26"/>
  <c r="W121" i="26"/>
  <c r="Q122" i="26"/>
  <c r="A120" i="26" l="1"/>
  <c r="B120" i="26" s="1"/>
  <c r="O120" i="26"/>
  <c r="H121" i="26"/>
  <c r="C122" i="26"/>
  <c r="E121" i="26"/>
  <c r="D121" i="26"/>
  <c r="F121" i="26" s="1"/>
  <c r="R79" i="26"/>
  <c r="Q123" i="26"/>
  <c r="S122" i="26"/>
  <c r="W122" i="26"/>
  <c r="A121" i="26" l="1"/>
  <c r="B121" i="26" s="1"/>
  <c r="O121" i="26"/>
  <c r="S123" i="26"/>
  <c r="W123" i="26"/>
  <c r="Q124" i="26"/>
  <c r="D122" i="26"/>
  <c r="F122" i="26" s="1"/>
  <c r="H122" i="26"/>
  <c r="C123" i="26"/>
  <c r="E122" i="26"/>
  <c r="U79" i="26"/>
  <c r="T79" i="26" s="1"/>
  <c r="AD79" i="26" s="1"/>
  <c r="A122" i="26" l="1"/>
  <c r="B122" i="26" s="1"/>
  <c r="O122" i="26"/>
  <c r="E123" i="26"/>
  <c r="D123" i="26"/>
  <c r="F123" i="26" s="1"/>
  <c r="H123" i="26"/>
  <c r="C124" i="26"/>
  <c r="AB124" i="26"/>
  <c r="S124" i="26"/>
  <c r="Q125" i="26"/>
  <c r="W124" i="26"/>
  <c r="R80" i="26"/>
  <c r="A123" i="26" l="1"/>
  <c r="B123" i="26" s="1"/>
  <c r="O123" i="26"/>
  <c r="U80" i="26"/>
  <c r="T80" i="26" s="1"/>
  <c r="AD80" i="26" s="1"/>
  <c r="C125" i="26"/>
  <c r="M124" i="26"/>
  <c r="E124" i="26"/>
  <c r="D124" i="26"/>
  <c r="L124" i="26" s="1"/>
  <c r="H124" i="26"/>
  <c r="S125" i="26"/>
  <c r="W125" i="26"/>
  <c r="Q126" i="26"/>
  <c r="A124" i="26" l="1"/>
  <c r="B124" i="26" s="1"/>
  <c r="F124" i="26"/>
  <c r="O124" i="26" s="1"/>
  <c r="Q127" i="26"/>
  <c r="S126" i="26"/>
  <c r="W126" i="26"/>
  <c r="H125" i="26"/>
  <c r="C126" i="26"/>
  <c r="E125" i="26"/>
  <c r="D125" i="26"/>
  <c r="F125" i="26" s="1"/>
  <c r="R81" i="26"/>
  <c r="A125" i="26" l="1"/>
  <c r="B125" i="26" s="1"/>
  <c r="O125" i="26"/>
  <c r="D126" i="26"/>
  <c r="F126" i="26" s="1"/>
  <c r="H126" i="26"/>
  <c r="C127" i="26"/>
  <c r="E126" i="26"/>
  <c r="Q128" i="26"/>
  <c r="S127" i="26"/>
  <c r="W127" i="26"/>
  <c r="U81" i="26"/>
  <c r="T81" i="26" s="1"/>
  <c r="AD81" i="26" s="1"/>
  <c r="A126" i="26" l="1"/>
  <c r="B126" i="26" s="1"/>
  <c r="O126" i="26"/>
  <c r="E127" i="26"/>
  <c r="D127" i="26"/>
  <c r="F127" i="26" s="1"/>
  <c r="H127" i="26"/>
  <c r="C128" i="26"/>
  <c r="W128" i="26"/>
  <c r="Q129" i="26"/>
  <c r="S128" i="26"/>
  <c r="R82" i="26"/>
  <c r="A127" i="26" l="1"/>
  <c r="B127" i="26" s="1"/>
  <c r="O127" i="26"/>
  <c r="C129" i="26"/>
  <c r="E128" i="26"/>
  <c r="D128" i="26"/>
  <c r="F128" i="26" s="1"/>
  <c r="H128" i="26"/>
  <c r="U82" i="26"/>
  <c r="T82" i="26" s="1"/>
  <c r="AD82" i="26" s="1"/>
  <c r="S129" i="26"/>
  <c r="W129" i="26"/>
  <c r="Q130" i="26"/>
  <c r="A128" i="26" l="1"/>
  <c r="B128" i="26" s="1"/>
  <c r="O128" i="26"/>
  <c r="R83" i="26"/>
  <c r="H129" i="26"/>
  <c r="C130" i="26"/>
  <c r="E129" i="26"/>
  <c r="D129" i="26"/>
  <c r="F129" i="26" s="1"/>
  <c r="Q131" i="26"/>
  <c r="S130" i="26"/>
  <c r="W130" i="26"/>
  <c r="A129" i="26" l="1"/>
  <c r="B129" i="26" s="1"/>
  <c r="O129" i="26"/>
  <c r="D130" i="26"/>
  <c r="F130" i="26" s="1"/>
  <c r="H130" i="26"/>
  <c r="C131" i="26"/>
  <c r="E130" i="26"/>
  <c r="Q132" i="26"/>
  <c r="S131" i="26"/>
  <c r="W131" i="26"/>
  <c r="U83" i="26"/>
  <c r="T83" i="26" s="1"/>
  <c r="AD83" i="26" s="1"/>
  <c r="A130" i="26" l="1"/>
  <c r="B130" i="26" s="1"/>
  <c r="O130" i="26"/>
  <c r="E131" i="26"/>
  <c r="D131" i="26"/>
  <c r="F131" i="26" s="1"/>
  <c r="H131" i="26"/>
  <c r="C132" i="26"/>
  <c r="W132" i="26"/>
  <c r="Q133" i="26"/>
  <c r="S132" i="26"/>
  <c r="R84" i="26"/>
  <c r="A131" i="26" l="1"/>
  <c r="B131" i="26" s="1"/>
  <c r="O131" i="26"/>
  <c r="C133" i="26"/>
  <c r="E132" i="26"/>
  <c r="D132" i="26"/>
  <c r="F132" i="26" s="1"/>
  <c r="H132" i="26"/>
  <c r="U84" i="26"/>
  <c r="T84" i="26" s="1"/>
  <c r="AD84" i="26" s="1"/>
  <c r="S133" i="26"/>
  <c r="W133" i="26"/>
  <c r="Q134" i="26"/>
  <c r="A132" i="26" l="1"/>
  <c r="B132" i="26" s="1"/>
  <c r="R85" i="26"/>
  <c r="U85" i="26" s="1"/>
  <c r="T85" i="26" s="1"/>
  <c r="AD85" i="26" s="1"/>
  <c r="O132" i="26"/>
  <c r="H133" i="26"/>
  <c r="C134" i="26"/>
  <c r="E133" i="26"/>
  <c r="D133" i="26"/>
  <c r="F133" i="26" s="1"/>
  <c r="Q135" i="26"/>
  <c r="S134" i="26"/>
  <c r="W134" i="26"/>
  <c r="A133" i="26" l="1"/>
  <c r="B133" i="26" s="1"/>
  <c r="O133" i="26"/>
  <c r="R86" i="26"/>
  <c r="U86" i="26" s="1"/>
  <c r="T86" i="26" s="1"/>
  <c r="AD86" i="26" s="1"/>
  <c r="D134" i="26"/>
  <c r="F134" i="26" s="1"/>
  <c r="H134" i="26"/>
  <c r="C135" i="26"/>
  <c r="E134" i="26"/>
  <c r="S135" i="26"/>
  <c r="Q136" i="26"/>
  <c r="W135" i="26"/>
  <c r="A134" i="26" l="1"/>
  <c r="B134" i="26" s="1"/>
  <c r="O134" i="26"/>
  <c r="E135" i="26"/>
  <c r="D135" i="26"/>
  <c r="F135" i="26" s="1"/>
  <c r="H135" i="26"/>
  <c r="C136" i="26"/>
  <c r="R87" i="26"/>
  <c r="AB136" i="26"/>
  <c r="S136" i="26"/>
  <c r="Q137" i="26"/>
  <c r="W136" i="26"/>
  <c r="A135" i="26" l="1"/>
  <c r="B135" i="26" s="1"/>
  <c r="O135" i="26"/>
  <c r="C137" i="26"/>
  <c r="M136" i="26"/>
  <c r="E136" i="26"/>
  <c r="D136" i="26"/>
  <c r="F136" i="26" s="1"/>
  <c r="H136" i="26"/>
  <c r="S137" i="26"/>
  <c r="W137" i="26"/>
  <c r="Q138" i="26"/>
  <c r="U87" i="26"/>
  <c r="T87" i="26" s="1"/>
  <c r="AD87" i="26" s="1"/>
  <c r="A136" i="26" l="1"/>
  <c r="B136" i="26" s="1"/>
  <c r="L136" i="26"/>
  <c r="O136" i="26" s="1"/>
  <c r="R88" i="26"/>
  <c r="U88" i="26" s="1"/>
  <c r="T88" i="26" s="1"/>
  <c r="Q139" i="26"/>
  <c r="S138" i="26"/>
  <c r="W138" i="26"/>
  <c r="H137" i="26"/>
  <c r="C138" i="26"/>
  <c r="E137" i="26"/>
  <c r="D137" i="26"/>
  <c r="F137" i="26" s="1"/>
  <c r="A137" i="26" l="1"/>
  <c r="B137" i="26" s="1"/>
  <c r="AA88" i="26"/>
  <c r="AD88" i="26" s="1"/>
  <c r="O137" i="26"/>
  <c r="R89" i="26"/>
  <c r="Q140" i="26"/>
  <c r="S139" i="26"/>
  <c r="W139" i="26"/>
  <c r="D138" i="26"/>
  <c r="F138" i="26" s="1"/>
  <c r="H138" i="26"/>
  <c r="C139" i="26"/>
  <c r="E138" i="26"/>
  <c r="A138" i="26" l="1"/>
  <c r="B138" i="26" s="1"/>
  <c r="O138" i="26"/>
  <c r="E139" i="26"/>
  <c r="D139" i="26"/>
  <c r="F139" i="26" s="1"/>
  <c r="H139" i="26"/>
  <c r="C140" i="26"/>
  <c r="W140" i="26"/>
  <c r="Q141" i="26"/>
  <c r="S140" i="26"/>
  <c r="U89" i="26"/>
  <c r="T89" i="26" s="1"/>
  <c r="AD89" i="26" s="1"/>
  <c r="A139" i="26" l="1"/>
  <c r="B139" i="26" s="1"/>
  <c r="O139" i="26"/>
  <c r="C141" i="26"/>
  <c r="E140" i="26"/>
  <c r="D140" i="26"/>
  <c r="F140" i="26" s="1"/>
  <c r="H140" i="26"/>
  <c r="R90" i="26"/>
  <c r="S141" i="26"/>
  <c r="W141" i="26"/>
  <c r="Q142" i="26"/>
  <c r="A140" i="26" l="1"/>
  <c r="B140" i="26" s="1"/>
  <c r="O140" i="26"/>
  <c r="U90" i="26"/>
  <c r="T90" i="26" s="1"/>
  <c r="AD90" i="26" s="1"/>
  <c r="H141" i="26"/>
  <c r="C142" i="26"/>
  <c r="E141" i="26"/>
  <c r="D141" i="26"/>
  <c r="F141" i="26" s="1"/>
  <c r="Q143" i="26"/>
  <c r="S142" i="26"/>
  <c r="W142" i="26"/>
  <c r="A141" i="26" l="1"/>
  <c r="B141" i="26" s="1"/>
  <c r="O141" i="26"/>
  <c r="D142" i="26"/>
  <c r="F142" i="26" s="1"/>
  <c r="H142" i="26"/>
  <c r="C143" i="26"/>
  <c r="E142" i="26"/>
  <c r="Q144" i="26"/>
  <c r="S143" i="26"/>
  <c r="W143" i="26"/>
  <c r="R91" i="26"/>
  <c r="A142" i="26" l="1"/>
  <c r="B142" i="26" s="1"/>
  <c r="O142" i="26"/>
  <c r="U91" i="26"/>
  <c r="T91" i="26" s="1"/>
  <c r="AD91" i="26" s="1"/>
  <c r="E143" i="26"/>
  <c r="D143" i="26"/>
  <c r="F143" i="26" s="1"/>
  <c r="H143" i="26"/>
  <c r="C144" i="26"/>
  <c r="W144" i="26"/>
  <c r="Q145" i="26"/>
  <c r="S144" i="26"/>
  <c r="A143" i="26" l="1"/>
  <c r="B143" i="26" s="1"/>
  <c r="O143" i="26"/>
  <c r="S145" i="26"/>
  <c r="W145" i="26"/>
  <c r="Q146" i="26"/>
  <c r="R92" i="26"/>
  <c r="C145" i="26"/>
  <c r="E144" i="26"/>
  <c r="D144" i="26"/>
  <c r="F144" i="26" s="1"/>
  <c r="H144" i="26"/>
  <c r="A144" i="26" l="1"/>
  <c r="B144" i="26" s="1"/>
  <c r="O144" i="26"/>
  <c r="S146" i="26"/>
  <c r="W146" i="26"/>
  <c r="Q147" i="26"/>
  <c r="H145" i="26"/>
  <c r="C146" i="26"/>
  <c r="E145" i="26"/>
  <c r="D145" i="26"/>
  <c r="F145" i="26" s="1"/>
  <c r="U92" i="26"/>
  <c r="T92" i="26" s="1"/>
  <c r="AD92" i="26" s="1"/>
  <c r="A145" i="26" l="1"/>
  <c r="B145" i="26" s="1"/>
  <c r="O145" i="26"/>
  <c r="S147" i="26"/>
  <c r="Q148" i="26"/>
  <c r="W147" i="26"/>
  <c r="R93" i="26"/>
  <c r="C147" i="26"/>
  <c r="D146" i="26"/>
  <c r="F146" i="26" s="1"/>
  <c r="H146" i="26"/>
  <c r="E146" i="26"/>
  <c r="A146" i="26" l="1"/>
  <c r="B146" i="26" s="1"/>
  <c r="O146" i="26"/>
  <c r="S148" i="26"/>
  <c r="Q149" i="26"/>
  <c r="W148" i="26"/>
  <c r="AB148" i="26"/>
  <c r="H147" i="26"/>
  <c r="C148" i="26"/>
  <c r="E147" i="26"/>
  <c r="D147" i="26"/>
  <c r="F147" i="26" s="1"/>
  <c r="U93" i="26"/>
  <c r="T93" i="26" s="1"/>
  <c r="AD93" i="26" s="1"/>
  <c r="A147" i="26" l="1"/>
  <c r="B147" i="26" s="1"/>
  <c r="O147" i="26"/>
  <c r="R94" i="26"/>
  <c r="M148" i="26"/>
  <c r="E148" i="26"/>
  <c r="D148" i="26"/>
  <c r="L148" i="26" s="1"/>
  <c r="H148" i="26"/>
  <c r="C149" i="26"/>
  <c r="F148" i="26"/>
  <c r="W149" i="26"/>
  <c r="Q150" i="26"/>
  <c r="S149" i="26"/>
  <c r="A148" i="26" l="1"/>
  <c r="B148" i="26" s="1"/>
  <c r="O148" i="26"/>
  <c r="S150" i="26"/>
  <c r="W150" i="26"/>
  <c r="Q151" i="26"/>
  <c r="C150" i="26"/>
  <c r="E149" i="26"/>
  <c r="D149" i="26"/>
  <c r="F149" i="26" s="1"/>
  <c r="H149" i="26"/>
  <c r="U94" i="26"/>
  <c r="T94" i="26" s="1"/>
  <c r="AD94" i="26" s="1"/>
  <c r="A149" i="26" l="1"/>
  <c r="B149" i="26" s="1"/>
  <c r="O149" i="26"/>
  <c r="H150" i="26"/>
  <c r="C151" i="26"/>
  <c r="E150" i="26"/>
  <c r="D150" i="26"/>
  <c r="F150" i="26" s="1"/>
  <c r="Q152" i="26"/>
  <c r="S151" i="26"/>
  <c r="W151" i="26"/>
  <c r="R95" i="26"/>
  <c r="A150" i="26" l="1"/>
  <c r="B150" i="26" s="1"/>
  <c r="O150" i="26"/>
  <c r="U95" i="26"/>
  <c r="T95" i="26" s="1"/>
  <c r="AD95" i="26" s="1"/>
  <c r="D151" i="26"/>
  <c r="F151" i="26" s="1"/>
  <c r="H151" i="26"/>
  <c r="C152" i="26"/>
  <c r="E151" i="26"/>
  <c r="Q153" i="26"/>
  <c r="S152" i="26"/>
  <c r="W152" i="26"/>
  <c r="A151" i="26" l="1"/>
  <c r="B151" i="26" s="1"/>
  <c r="O151" i="26"/>
  <c r="W153" i="26"/>
  <c r="Q154" i="26"/>
  <c r="S153" i="26"/>
  <c r="E152" i="26"/>
  <c r="D152" i="26"/>
  <c r="F152" i="26" s="1"/>
  <c r="H152" i="26"/>
  <c r="C153" i="26"/>
  <c r="R96" i="26"/>
  <c r="A152" i="26" l="1"/>
  <c r="B152" i="26" s="1"/>
  <c r="O152" i="26"/>
  <c r="C154" i="26"/>
  <c r="E153" i="26"/>
  <c r="D153" i="26"/>
  <c r="F153" i="26" s="1"/>
  <c r="H153" i="26"/>
  <c r="U96" i="26"/>
  <c r="T96" i="26" s="1"/>
  <c r="AD96" i="26" s="1"/>
  <c r="S154" i="26"/>
  <c r="W154" i="26"/>
  <c r="Q155" i="26"/>
  <c r="A153" i="26" l="1"/>
  <c r="B153" i="26" s="1"/>
  <c r="O153" i="26"/>
  <c r="R97" i="26"/>
  <c r="Q156" i="26"/>
  <c r="S155" i="26"/>
  <c r="W155" i="26"/>
  <c r="H154" i="26"/>
  <c r="C155" i="26"/>
  <c r="E154" i="26"/>
  <c r="D154" i="26"/>
  <c r="F154" i="26" s="1"/>
  <c r="A154" i="26" l="1"/>
  <c r="B154" i="26" s="1"/>
  <c r="O154" i="26"/>
  <c r="D155" i="26"/>
  <c r="F155" i="26" s="1"/>
  <c r="H155" i="26"/>
  <c r="C156" i="26"/>
  <c r="E155" i="26"/>
  <c r="Q157" i="26"/>
  <c r="S156" i="26"/>
  <c r="W156" i="26"/>
  <c r="U97" i="26"/>
  <c r="T97" i="26" s="1"/>
  <c r="AD97" i="26" s="1"/>
  <c r="A155" i="26" l="1"/>
  <c r="B155" i="26" s="1"/>
  <c r="O155" i="26"/>
  <c r="E156" i="26"/>
  <c r="D156" i="26"/>
  <c r="F156" i="26" s="1"/>
  <c r="H156" i="26"/>
  <c r="C157" i="26"/>
  <c r="W157" i="26"/>
  <c r="Q158" i="26"/>
  <c r="S157" i="26"/>
  <c r="R98" i="26"/>
  <c r="A156" i="26" l="1"/>
  <c r="B156" i="26" s="1"/>
  <c r="O156" i="26"/>
  <c r="U98" i="26"/>
  <c r="T98" i="26" s="1"/>
  <c r="AD98" i="26" s="1"/>
  <c r="S158" i="26"/>
  <c r="W158" i="26"/>
  <c r="Q159" i="26"/>
  <c r="C158" i="26"/>
  <c r="E157" i="26"/>
  <c r="D157" i="26"/>
  <c r="F157" i="26" s="1"/>
  <c r="H157" i="26"/>
  <c r="A157" i="26" l="1"/>
  <c r="B157" i="26" s="1"/>
  <c r="O157" i="26"/>
  <c r="H158" i="26"/>
  <c r="C159" i="26"/>
  <c r="E158" i="26"/>
  <c r="D158" i="26"/>
  <c r="F158" i="26" s="1"/>
  <c r="R99" i="26"/>
  <c r="S159" i="26"/>
  <c r="Q160" i="26"/>
  <c r="W159" i="26"/>
  <c r="A158" i="26" l="1"/>
  <c r="B158" i="26" s="1"/>
  <c r="O158" i="26"/>
  <c r="D159" i="26"/>
  <c r="F159" i="26" s="1"/>
  <c r="H159" i="26"/>
  <c r="C160" i="26"/>
  <c r="E159" i="26"/>
  <c r="S160" i="26"/>
  <c r="Q161" i="26"/>
  <c r="W160" i="26"/>
  <c r="AB160" i="26"/>
  <c r="U99" i="26"/>
  <c r="T99" i="26" s="1"/>
  <c r="AD99" i="26" s="1"/>
  <c r="A159" i="26" l="1"/>
  <c r="B159" i="26" s="1"/>
  <c r="O159" i="26"/>
  <c r="R100" i="26"/>
  <c r="W161" i="26"/>
  <c r="Q162" i="26"/>
  <c r="S161" i="26"/>
  <c r="M160" i="26"/>
  <c r="E160" i="26"/>
  <c r="D160" i="26"/>
  <c r="L160" i="26" s="1"/>
  <c r="H160" i="26"/>
  <c r="C161" i="26"/>
  <c r="A160" i="26" l="1"/>
  <c r="B160" i="26" s="1"/>
  <c r="F160" i="26"/>
  <c r="O160" i="26" s="1"/>
  <c r="C162" i="26"/>
  <c r="E161" i="26"/>
  <c r="A161" i="26"/>
  <c r="B161" i="26" s="1"/>
  <c r="D161" i="26"/>
  <c r="F161" i="26" s="1"/>
  <c r="H161" i="26"/>
  <c r="S162" i="26"/>
  <c r="W162" i="26"/>
  <c r="Q163" i="26"/>
  <c r="U100" i="26"/>
  <c r="T100" i="26" s="1"/>
  <c r="R101" i="26" s="1"/>
  <c r="AA100" i="26"/>
  <c r="O161" i="26" l="1"/>
  <c r="Q164" i="26"/>
  <c r="S163" i="26"/>
  <c r="W163" i="26"/>
  <c r="U101" i="26"/>
  <c r="T101" i="26" s="1"/>
  <c r="AD101" i="26" s="1"/>
  <c r="H162" i="26"/>
  <c r="C163" i="26"/>
  <c r="E162" i="26"/>
  <c r="A162" i="26"/>
  <c r="B162" i="26" s="1"/>
  <c r="D162" i="26"/>
  <c r="F162" i="26" s="1"/>
  <c r="AD100" i="26"/>
  <c r="O162" i="26" l="1"/>
  <c r="D163" i="26"/>
  <c r="F163" i="26" s="1"/>
  <c r="H163" i="26"/>
  <c r="C164" i="26"/>
  <c r="E163" i="26"/>
  <c r="A163" i="26"/>
  <c r="B163" i="26" s="1"/>
  <c r="R102" i="26"/>
  <c r="Q165" i="26"/>
  <c r="S164" i="26"/>
  <c r="W164" i="26"/>
  <c r="O163" i="26" l="1"/>
  <c r="U102" i="26"/>
  <c r="T102" i="26" s="1"/>
  <c r="AD102" i="26" s="1"/>
  <c r="E164" i="26"/>
  <c r="A164" i="26"/>
  <c r="B164" i="26" s="1"/>
  <c r="D164" i="26"/>
  <c r="F164" i="26" s="1"/>
  <c r="H164" i="26"/>
  <c r="C165" i="26"/>
  <c r="W165" i="26"/>
  <c r="Q166" i="26"/>
  <c r="S165" i="26"/>
  <c r="O164" i="26" l="1"/>
  <c r="S166" i="26"/>
  <c r="W166" i="26"/>
  <c r="Q167" i="26"/>
  <c r="R103" i="26"/>
  <c r="C166" i="26"/>
  <c r="E165" i="26"/>
  <c r="A165" i="26"/>
  <c r="B165" i="26" s="1"/>
  <c r="D165" i="26"/>
  <c r="F165" i="26" s="1"/>
  <c r="H165" i="26"/>
  <c r="O165" i="26" l="1"/>
  <c r="Q168" i="26"/>
  <c r="S167" i="26"/>
  <c r="W167" i="26"/>
  <c r="H166" i="26"/>
  <c r="C167" i="26"/>
  <c r="E166" i="26"/>
  <c r="A166" i="26"/>
  <c r="B166" i="26" s="1"/>
  <c r="D166" i="26"/>
  <c r="F166" i="26" s="1"/>
  <c r="U103" i="26"/>
  <c r="T103" i="26" s="1"/>
  <c r="AD103" i="26" s="1"/>
  <c r="O166" i="26" l="1"/>
  <c r="R104" i="26"/>
  <c r="D167" i="26"/>
  <c r="F167" i="26" s="1"/>
  <c r="H167" i="26"/>
  <c r="C168" i="26"/>
  <c r="E167" i="26"/>
  <c r="A167" i="26"/>
  <c r="B167" i="26" s="1"/>
  <c r="Q169" i="26"/>
  <c r="S168" i="26"/>
  <c r="W168" i="26"/>
  <c r="O167" i="26" l="1"/>
  <c r="W169" i="26"/>
  <c r="Q170" i="26"/>
  <c r="S169" i="26"/>
  <c r="E168" i="26"/>
  <c r="A168" i="26"/>
  <c r="B168" i="26" s="1"/>
  <c r="D168" i="26"/>
  <c r="F168" i="26" s="1"/>
  <c r="H168" i="26"/>
  <c r="C169" i="26"/>
  <c r="U104" i="26"/>
  <c r="T104" i="26" s="1"/>
  <c r="AD104" i="26" s="1"/>
  <c r="O168" i="26" l="1"/>
  <c r="R105" i="26"/>
  <c r="U105" i="26" s="1"/>
  <c r="T105" i="26" s="1"/>
  <c r="AD105" i="26" s="1"/>
  <c r="C170" i="26"/>
  <c r="E169" i="26"/>
  <c r="A169" i="26"/>
  <c r="B169" i="26" s="1"/>
  <c r="D169" i="26"/>
  <c r="F169" i="26" s="1"/>
  <c r="H169" i="26"/>
  <c r="S170" i="26"/>
  <c r="W170" i="26"/>
  <c r="Q171" i="26"/>
  <c r="O169" i="26" l="1"/>
  <c r="R106" i="26"/>
  <c r="S171" i="26"/>
  <c r="Q172" i="26"/>
  <c r="W171" i="26"/>
  <c r="H170" i="26"/>
  <c r="C171" i="26"/>
  <c r="E170" i="26"/>
  <c r="A170" i="26"/>
  <c r="B170" i="26" s="1"/>
  <c r="D170" i="26"/>
  <c r="F170" i="26" s="1"/>
  <c r="O170" i="26" l="1"/>
  <c r="D171" i="26"/>
  <c r="F171" i="26" s="1"/>
  <c r="H171" i="26"/>
  <c r="C172" i="26"/>
  <c r="E171" i="26"/>
  <c r="A171" i="26"/>
  <c r="B171" i="26" s="1"/>
  <c r="S172" i="26"/>
  <c r="Q173" i="26"/>
  <c r="W172" i="26"/>
  <c r="AB172" i="26"/>
  <c r="U106" i="26"/>
  <c r="T106" i="26" s="1"/>
  <c r="AD106" i="26" s="1"/>
  <c r="O171" i="26" l="1"/>
  <c r="R107" i="26"/>
  <c r="W173" i="26"/>
  <c r="Q174" i="26"/>
  <c r="S173" i="26"/>
  <c r="M172" i="26"/>
  <c r="E172" i="26"/>
  <c r="A172" i="26"/>
  <c r="B172" i="26" s="1"/>
  <c r="D172" i="26"/>
  <c r="L172" i="26" s="1"/>
  <c r="H172" i="26"/>
  <c r="C173" i="26"/>
  <c r="F172" i="26" l="1"/>
  <c r="O172" i="26" s="1"/>
  <c r="C174" i="26"/>
  <c r="E173" i="26"/>
  <c r="A173" i="26"/>
  <c r="B173" i="26" s="1"/>
  <c r="D173" i="26"/>
  <c r="F173" i="26" s="1"/>
  <c r="H173" i="26"/>
  <c r="S174" i="26"/>
  <c r="W174" i="26"/>
  <c r="Q175" i="26"/>
  <c r="U107" i="26"/>
  <c r="T107" i="26" s="1"/>
  <c r="AD107" i="26" s="1"/>
  <c r="O173" i="26" l="1"/>
  <c r="R108" i="26"/>
  <c r="Q176" i="26"/>
  <c r="S175" i="26"/>
  <c r="W175" i="26"/>
  <c r="U108" i="26"/>
  <c r="T108" i="26" s="1"/>
  <c r="AD108" i="26" s="1"/>
  <c r="H174" i="26"/>
  <c r="C175" i="26"/>
  <c r="E174" i="26"/>
  <c r="A174" i="26"/>
  <c r="B174" i="26" s="1"/>
  <c r="D174" i="26"/>
  <c r="F174" i="26" s="1"/>
  <c r="O174" i="26" l="1"/>
  <c r="D175" i="26"/>
  <c r="F175" i="26" s="1"/>
  <c r="H175" i="26"/>
  <c r="C176" i="26"/>
  <c r="E175" i="26"/>
  <c r="A175" i="26"/>
  <c r="B175" i="26" s="1"/>
  <c r="R109" i="26"/>
  <c r="Q177" i="26"/>
  <c r="S176" i="26"/>
  <c r="W176" i="26"/>
  <c r="O175" i="26" l="1"/>
  <c r="W177" i="26"/>
  <c r="Q178" i="26"/>
  <c r="S177" i="26"/>
  <c r="U109" i="26"/>
  <c r="T109" i="26" s="1"/>
  <c r="AD109" i="26" s="1"/>
  <c r="E176" i="26"/>
  <c r="A176" i="26"/>
  <c r="B176" i="26" s="1"/>
  <c r="D176" i="26"/>
  <c r="F176" i="26" s="1"/>
  <c r="H176" i="26"/>
  <c r="C177" i="26"/>
  <c r="O176" i="26" l="1"/>
  <c r="R110" i="26"/>
  <c r="C178" i="26"/>
  <c r="E177" i="26"/>
  <c r="A177" i="26"/>
  <c r="B177" i="26" s="1"/>
  <c r="D177" i="26"/>
  <c r="F177" i="26" s="1"/>
  <c r="H177" i="26"/>
  <c r="S178" i="26"/>
  <c r="W178" i="26"/>
  <c r="Q179" i="26"/>
  <c r="O177" i="26" l="1"/>
  <c r="H178" i="26"/>
  <c r="C179" i="26"/>
  <c r="E178" i="26"/>
  <c r="A178" i="26"/>
  <c r="B178" i="26" s="1"/>
  <c r="D178" i="26"/>
  <c r="F178" i="26" s="1"/>
  <c r="U110" i="26"/>
  <c r="T110" i="26" s="1"/>
  <c r="AD110" i="26" s="1"/>
  <c r="Q180" i="26"/>
  <c r="S179" i="26"/>
  <c r="W179" i="26"/>
  <c r="O178" i="26" l="1"/>
  <c r="R111" i="26"/>
  <c r="Q181" i="26"/>
  <c r="S180" i="26"/>
  <c r="W180" i="26"/>
  <c r="U111" i="26"/>
  <c r="T111" i="26" s="1"/>
  <c r="AD111" i="26" s="1"/>
  <c r="D179" i="26"/>
  <c r="F179" i="26" s="1"/>
  <c r="H179" i="26"/>
  <c r="C180" i="26"/>
  <c r="A179" i="26"/>
  <c r="B179" i="26" s="1"/>
  <c r="E179" i="26"/>
  <c r="O179" i="26" l="1"/>
  <c r="W181" i="26"/>
  <c r="Q182" i="26"/>
  <c r="S181" i="26"/>
  <c r="E180" i="26"/>
  <c r="A180" i="26"/>
  <c r="B180" i="26" s="1"/>
  <c r="D180" i="26"/>
  <c r="F180" i="26" s="1"/>
  <c r="H180" i="26"/>
  <c r="C181" i="26"/>
  <c r="R112" i="26"/>
  <c r="O180" i="26" l="1"/>
  <c r="C182" i="26"/>
  <c r="E181" i="26"/>
  <c r="A181" i="26"/>
  <c r="B181" i="26" s="1"/>
  <c r="D181" i="26"/>
  <c r="F181" i="26" s="1"/>
  <c r="H181" i="26"/>
  <c r="AA112" i="26"/>
  <c r="U112" i="26"/>
  <c r="T112" i="26" s="1"/>
  <c r="S182" i="26"/>
  <c r="W182" i="26"/>
  <c r="Q183" i="26"/>
  <c r="O181" i="26" l="1"/>
  <c r="AD112" i="26"/>
  <c r="R113" i="26"/>
  <c r="S183" i="26"/>
  <c r="Q184" i="26"/>
  <c r="W183" i="26"/>
  <c r="H182" i="26"/>
  <c r="C183" i="26"/>
  <c r="A182" i="26"/>
  <c r="B182" i="26" s="1"/>
  <c r="D182" i="26"/>
  <c r="F182" i="26" s="1"/>
  <c r="E182" i="26" l="1"/>
  <c r="O182" i="26" s="1"/>
  <c r="H183" i="26"/>
  <c r="C184" i="26"/>
  <c r="E183" i="26"/>
  <c r="A183" i="26"/>
  <c r="B183" i="26" s="1"/>
  <c r="S184" i="26"/>
  <c r="Q185" i="26"/>
  <c r="W184" i="26"/>
  <c r="AB184" i="26"/>
  <c r="U113" i="26"/>
  <c r="T113" i="26" s="1"/>
  <c r="AD113" i="26" s="1"/>
  <c r="D183" i="26" l="1"/>
  <c r="F183" i="26" s="1"/>
  <c r="O183" i="26" s="1"/>
  <c r="R114" i="26"/>
  <c r="W185" i="26"/>
  <c r="Q186" i="26"/>
  <c r="S185" i="26"/>
  <c r="M184" i="26"/>
  <c r="E184" i="26"/>
  <c r="A184" i="26"/>
  <c r="B184" i="26" s="1"/>
  <c r="D184" i="26"/>
  <c r="L184" i="26" s="1"/>
  <c r="H184" i="26"/>
  <c r="C185" i="26"/>
  <c r="F184" i="26" l="1"/>
  <c r="O184" i="26" s="1"/>
  <c r="C186" i="26"/>
  <c r="E185" i="26"/>
  <c r="A185" i="26"/>
  <c r="B185" i="26" s="1"/>
  <c r="D185" i="26"/>
  <c r="F185" i="26" s="1"/>
  <c r="H185" i="26"/>
  <c r="S186" i="26"/>
  <c r="W186" i="26"/>
  <c r="Q187" i="26"/>
  <c r="U114" i="26"/>
  <c r="T114" i="26" s="1"/>
  <c r="AD114" i="26" s="1"/>
  <c r="O185" i="26" l="1"/>
  <c r="R115" i="26"/>
  <c r="Q188" i="26"/>
  <c r="S187" i="26"/>
  <c r="W187" i="26"/>
  <c r="U115" i="26"/>
  <c r="T115" i="26" s="1"/>
  <c r="AD115" i="26" s="1"/>
  <c r="H186" i="26"/>
  <c r="C187" i="26"/>
  <c r="E186" i="26"/>
  <c r="A186" i="26"/>
  <c r="B186" i="26" s="1"/>
  <c r="D186" i="26"/>
  <c r="F186" i="26" s="1"/>
  <c r="O186" i="26" l="1"/>
  <c r="D187" i="26"/>
  <c r="F187" i="26" s="1"/>
  <c r="H187" i="26"/>
  <c r="C188" i="26"/>
  <c r="E187" i="26"/>
  <c r="A187" i="26"/>
  <c r="B187" i="26" s="1"/>
  <c r="R116" i="26"/>
  <c r="Q189" i="26"/>
  <c r="S188" i="26"/>
  <c r="W188" i="26"/>
  <c r="O187" i="26" l="1"/>
  <c r="W189" i="26"/>
  <c r="Q190" i="26"/>
  <c r="S189" i="26"/>
  <c r="U116" i="26"/>
  <c r="T116" i="26" s="1"/>
  <c r="AD116" i="26" s="1"/>
  <c r="E188" i="26"/>
  <c r="A188" i="26"/>
  <c r="B188" i="26" s="1"/>
  <c r="D188" i="26"/>
  <c r="F188" i="26" s="1"/>
  <c r="H188" i="26"/>
  <c r="C189" i="26"/>
  <c r="O188" i="26" l="1"/>
  <c r="R117" i="26"/>
  <c r="C190" i="26"/>
  <c r="E189" i="26"/>
  <c r="A189" i="26"/>
  <c r="B189" i="26" s="1"/>
  <c r="D189" i="26"/>
  <c r="F189" i="26" s="1"/>
  <c r="H189" i="26"/>
  <c r="S190" i="26"/>
  <c r="W190" i="26"/>
  <c r="Q191" i="26"/>
  <c r="O189" i="26" l="1"/>
  <c r="Q192" i="26"/>
  <c r="S191" i="26"/>
  <c r="W191" i="26"/>
  <c r="H190" i="26"/>
  <c r="C191" i="26"/>
  <c r="E190" i="26"/>
  <c r="A190" i="26"/>
  <c r="B190" i="26" s="1"/>
  <c r="D190" i="26"/>
  <c r="F190" i="26" s="1"/>
  <c r="U117" i="26"/>
  <c r="T117" i="26" s="1"/>
  <c r="AD117" i="26" s="1"/>
  <c r="O190" i="26" l="1"/>
  <c r="R118" i="26"/>
  <c r="U118" i="26" s="1"/>
  <c r="T118" i="26" s="1"/>
  <c r="AD118" i="26" s="1"/>
  <c r="D191" i="26"/>
  <c r="F191" i="26" s="1"/>
  <c r="H191" i="26"/>
  <c r="C192" i="26"/>
  <c r="E191" i="26"/>
  <c r="A191" i="26"/>
  <c r="B191" i="26" s="1"/>
  <c r="Q193" i="26"/>
  <c r="S192" i="26"/>
  <c r="W192" i="26"/>
  <c r="O191" i="26" l="1"/>
  <c r="W193" i="26"/>
  <c r="Q194" i="26"/>
  <c r="S193" i="26"/>
  <c r="E192" i="26"/>
  <c r="A192" i="26"/>
  <c r="B192" i="26" s="1"/>
  <c r="D192" i="26"/>
  <c r="F192" i="26" s="1"/>
  <c r="H192" i="26"/>
  <c r="C193" i="26"/>
  <c r="R119" i="26"/>
  <c r="O192" i="26" l="1"/>
  <c r="C194" i="26"/>
  <c r="E193" i="26"/>
  <c r="A193" i="26"/>
  <c r="B193" i="26" s="1"/>
  <c r="D193" i="26"/>
  <c r="F193" i="26" s="1"/>
  <c r="H193" i="26"/>
  <c r="U119" i="26"/>
  <c r="T119" i="26" s="1"/>
  <c r="AD119" i="26" s="1"/>
  <c r="S194" i="26"/>
  <c r="W194" i="26"/>
  <c r="Q195" i="26"/>
  <c r="O193" i="26" l="1"/>
  <c r="R120" i="26"/>
  <c r="S195" i="26"/>
  <c r="Q196" i="26"/>
  <c r="W195" i="26"/>
  <c r="H194" i="26"/>
  <c r="C195" i="26"/>
  <c r="E194" i="26"/>
  <c r="A194" i="26"/>
  <c r="B194" i="26" s="1"/>
  <c r="D194" i="26"/>
  <c r="F194" i="26" s="1"/>
  <c r="O194" i="26" l="1"/>
  <c r="D195" i="26"/>
  <c r="F195" i="26" s="1"/>
  <c r="H195" i="26"/>
  <c r="C196" i="26"/>
  <c r="E195" i="26"/>
  <c r="A195" i="26"/>
  <c r="B195" i="26" s="1"/>
  <c r="S196" i="26"/>
  <c r="Q197" i="26"/>
  <c r="W196" i="26"/>
  <c r="AB196" i="26"/>
  <c r="U120" i="26"/>
  <c r="T120" i="26" s="1"/>
  <c r="AD120" i="26" s="1"/>
  <c r="O195" i="26" l="1"/>
  <c r="R121" i="26"/>
  <c r="W197" i="26"/>
  <c r="Q198" i="26"/>
  <c r="S197" i="26"/>
  <c r="M196" i="26"/>
  <c r="E196" i="26"/>
  <c r="A196" i="26"/>
  <c r="B196" i="26" s="1"/>
  <c r="D196" i="26"/>
  <c r="L196" i="26" s="1"/>
  <c r="H196" i="26"/>
  <c r="C197" i="26"/>
  <c r="F196" i="26" l="1"/>
  <c r="O196" i="26" s="1"/>
  <c r="C198" i="26"/>
  <c r="E197" i="26"/>
  <c r="A197" i="26"/>
  <c r="B197" i="26" s="1"/>
  <c r="D197" i="26"/>
  <c r="F197" i="26" s="1"/>
  <c r="H197" i="26"/>
  <c r="S198" i="26"/>
  <c r="W198" i="26"/>
  <c r="Q199" i="26"/>
  <c r="U121" i="26"/>
  <c r="T121" i="26" s="1"/>
  <c r="AD121" i="26" s="1"/>
  <c r="O197" i="26" l="1"/>
  <c r="R122" i="26"/>
  <c r="Q200" i="26"/>
  <c r="S199" i="26"/>
  <c r="W199" i="26"/>
  <c r="U122" i="26"/>
  <c r="T122" i="26" s="1"/>
  <c r="AD122" i="26" s="1"/>
  <c r="H198" i="26"/>
  <c r="C199" i="26"/>
  <c r="E198" i="26"/>
  <c r="A198" i="26"/>
  <c r="B198" i="26" s="1"/>
  <c r="D198" i="26"/>
  <c r="F198" i="26" s="1"/>
  <c r="O198" i="26" l="1"/>
  <c r="D199" i="26"/>
  <c r="F199" i="26" s="1"/>
  <c r="H199" i="26"/>
  <c r="C200" i="26"/>
  <c r="E199" i="26"/>
  <c r="A199" i="26"/>
  <c r="B199" i="26" s="1"/>
  <c r="R123" i="26"/>
  <c r="Q201" i="26"/>
  <c r="S200" i="26"/>
  <c r="W200" i="26"/>
  <c r="O199" i="26" l="1"/>
  <c r="W201" i="26"/>
  <c r="Q202" i="26"/>
  <c r="S201" i="26"/>
  <c r="U123" i="26"/>
  <c r="T123" i="26" s="1"/>
  <c r="AD123" i="26" s="1"/>
  <c r="E200" i="26"/>
  <c r="A200" i="26"/>
  <c r="B200" i="26" s="1"/>
  <c r="D200" i="26"/>
  <c r="F200" i="26" s="1"/>
  <c r="H200" i="26"/>
  <c r="C201" i="26"/>
  <c r="O200" i="26" l="1"/>
  <c r="C202" i="26"/>
  <c r="E201" i="26"/>
  <c r="A201" i="26"/>
  <c r="B201" i="26" s="1"/>
  <c r="D201" i="26"/>
  <c r="F201" i="26" s="1"/>
  <c r="H201" i="26"/>
  <c r="R124" i="26"/>
  <c r="S202" i="26"/>
  <c r="W202" i="26"/>
  <c r="Q203" i="26"/>
  <c r="O201" i="26" l="1"/>
  <c r="U124" i="26"/>
  <c r="T124" i="26" s="1"/>
  <c r="AA124" i="26"/>
  <c r="H202" i="26"/>
  <c r="C203" i="26"/>
  <c r="E202" i="26"/>
  <c r="A202" i="26"/>
  <c r="B202" i="26" s="1"/>
  <c r="D202" i="26"/>
  <c r="F202" i="26" s="1"/>
  <c r="Q204" i="26"/>
  <c r="S203" i="26"/>
  <c r="W203" i="26"/>
  <c r="AD124" i="26" l="1"/>
  <c r="R125" i="26"/>
  <c r="U125" i="26" s="1"/>
  <c r="T125" i="26" s="1"/>
  <c r="AD125" i="26" s="1"/>
  <c r="O202" i="26"/>
  <c r="Q205" i="26"/>
  <c r="S204" i="26"/>
  <c r="W204" i="26"/>
  <c r="D203" i="26"/>
  <c r="F203" i="26" s="1"/>
  <c r="H203" i="26"/>
  <c r="C204" i="26"/>
  <c r="A203" i="26"/>
  <c r="B203" i="26" s="1"/>
  <c r="E203" i="26"/>
  <c r="O203" i="26" l="1"/>
  <c r="R126" i="26"/>
  <c r="U126" i="26" s="1"/>
  <c r="T126" i="26" s="1"/>
  <c r="AD126" i="26" s="1"/>
  <c r="W205" i="26"/>
  <c r="Q206" i="26"/>
  <c r="S205" i="26"/>
  <c r="E204" i="26"/>
  <c r="A204" i="26"/>
  <c r="B204" i="26" s="1"/>
  <c r="D204" i="26"/>
  <c r="F204" i="26" s="1"/>
  <c r="H204" i="26"/>
  <c r="C205" i="26"/>
  <c r="O204" i="26" l="1"/>
  <c r="R127" i="26"/>
  <c r="U127" i="26" s="1"/>
  <c r="T127" i="26" s="1"/>
  <c r="AD127" i="26" s="1"/>
  <c r="C206" i="26"/>
  <c r="E205" i="26"/>
  <c r="A205" i="26"/>
  <c r="B205" i="26" s="1"/>
  <c r="D205" i="26"/>
  <c r="F205" i="26" s="1"/>
  <c r="H205" i="26"/>
  <c r="S206" i="26"/>
  <c r="W206" i="26"/>
  <c r="Q207" i="26"/>
  <c r="O205" i="26" l="1"/>
  <c r="H206" i="26"/>
  <c r="C207" i="26"/>
  <c r="E206" i="26"/>
  <c r="A206" i="26"/>
  <c r="B206" i="26" s="1"/>
  <c r="D206" i="26"/>
  <c r="F206" i="26" s="1"/>
  <c r="R128" i="26"/>
  <c r="S207" i="26"/>
  <c r="Q208" i="26"/>
  <c r="W207" i="26"/>
  <c r="O206" i="26" l="1"/>
  <c r="D207" i="26"/>
  <c r="F207" i="26" s="1"/>
  <c r="H207" i="26"/>
  <c r="C208" i="26"/>
  <c r="E207" i="26"/>
  <c r="A207" i="26"/>
  <c r="B207" i="26" s="1"/>
  <c r="S208" i="26"/>
  <c r="Q209" i="26"/>
  <c r="W208" i="26"/>
  <c r="AB208" i="26"/>
  <c r="U128" i="26"/>
  <c r="T128" i="26" s="1"/>
  <c r="AD128" i="26" s="1"/>
  <c r="O207" i="26" l="1"/>
  <c r="R129" i="26"/>
  <c r="W209" i="26"/>
  <c r="Q210" i="26"/>
  <c r="S209" i="26"/>
  <c r="M208" i="26"/>
  <c r="E208" i="26"/>
  <c r="A208" i="26"/>
  <c r="B208" i="26" s="1"/>
  <c r="D208" i="26"/>
  <c r="L208" i="26" s="1"/>
  <c r="H208" i="26"/>
  <c r="C209" i="26"/>
  <c r="F208" i="26"/>
  <c r="O208" i="26" l="1"/>
  <c r="C210" i="26"/>
  <c r="E209" i="26"/>
  <c r="A209" i="26"/>
  <c r="B209" i="26" s="1"/>
  <c r="D209" i="26"/>
  <c r="F209" i="26" s="1"/>
  <c r="H209" i="26"/>
  <c r="S210" i="26"/>
  <c r="W210" i="26"/>
  <c r="Q211" i="26"/>
  <c r="U129" i="26"/>
  <c r="T129" i="26" s="1"/>
  <c r="AD129" i="26" s="1"/>
  <c r="O209" i="26" l="1"/>
  <c r="R130" i="26"/>
  <c r="Q212" i="26"/>
  <c r="S211" i="26"/>
  <c r="W211" i="26"/>
  <c r="U130" i="26"/>
  <c r="T130" i="26" s="1"/>
  <c r="AD130" i="26" s="1"/>
  <c r="H210" i="26"/>
  <c r="C211" i="26"/>
  <c r="E210" i="26"/>
  <c r="A210" i="26"/>
  <c r="B210" i="26" s="1"/>
  <c r="D210" i="26"/>
  <c r="F210" i="26" s="1"/>
  <c r="O210" i="26" l="1"/>
  <c r="D211" i="26"/>
  <c r="H211" i="26"/>
  <c r="C212" i="26"/>
  <c r="F211" i="26"/>
  <c r="E211" i="26"/>
  <c r="A211" i="26"/>
  <c r="B211" i="26" s="1"/>
  <c r="R131" i="26"/>
  <c r="Q213" i="26"/>
  <c r="S212" i="26"/>
  <c r="W212" i="26"/>
  <c r="O211" i="26" l="1"/>
  <c r="W213" i="26"/>
  <c r="Q214" i="26"/>
  <c r="S213" i="26"/>
  <c r="U131" i="26"/>
  <c r="T131" i="26" s="1"/>
  <c r="AD131" i="26" s="1"/>
  <c r="E212" i="26"/>
  <c r="A212" i="26"/>
  <c r="B212" i="26" s="1"/>
  <c r="D212" i="26"/>
  <c r="F212" i="26" s="1"/>
  <c r="H212" i="26"/>
  <c r="C213" i="26"/>
  <c r="O212" i="26" l="1"/>
  <c r="R132" i="26"/>
  <c r="C214" i="26"/>
  <c r="E213" i="26"/>
  <c r="A213" i="26"/>
  <c r="B213" i="26" s="1"/>
  <c r="D213" i="26"/>
  <c r="F213" i="26" s="1"/>
  <c r="H213" i="26"/>
  <c r="S214" i="26"/>
  <c r="W214" i="26"/>
  <c r="Q215" i="26"/>
  <c r="O213" i="26" l="1"/>
  <c r="Q216" i="26"/>
  <c r="S215" i="26"/>
  <c r="W215" i="26"/>
  <c r="H214" i="26"/>
  <c r="C215" i="26"/>
  <c r="E214" i="26"/>
  <c r="A214" i="26"/>
  <c r="B214" i="26" s="1"/>
  <c r="D214" i="26"/>
  <c r="F214" i="26" s="1"/>
  <c r="U132" i="26"/>
  <c r="T132" i="26" s="1"/>
  <c r="AD132" i="26" s="1"/>
  <c r="O214" i="26" l="1"/>
  <c r="R133" i="26"/>
  <c r="U133" i="26" s="1"/>
  <c r="T133" i="26" s="1"/>
  <c r="AD133" i="26" s="1"/>
  <c r="D215" i="26"/>
  <c r="F215" i="26" s="1"/>
  <c r="H215" i="26"/>
  <c r="C216" i="26"/>
  <c r="E215" i="26"/>
  <c r="A215" i="26"/>
  <c r="B215" i="26" s="1"/>
  <c r="Q217" i="26"/>
  <c r="S216" i="26"/>
  <c r="W216" i="26"/>
  <c r="O215" i="26" l="1"/>
  <c r="W217" i="26"/>
  <c r="Q218" i="26"/>
  <c r="S217" i="26"/>
  <c r="E216" i="26"/>
  <c r="A216" i="26"/>
  <c r="B216" i="26" s="1"/>
  <c r="D216" i="26"/>
  <c r="F216" i="26" s="1"/>
  <c r="H216" i="26"/>
  <c r="C217" i="26"/>
  <c r="R134" i="26"/>
  <c r="O216" i="26" l="1"/>
  <c r="C218" i="26"/>
  <c r="E217" i="26"/>
  <c r="A217" i="26"/>
  <c r="B217" i="26" s="1"/>
  <c r="D217" i="26"/>
  <c r="F217" i="26" s="1"/>
  <c r="H217" i="26"/>
  <c r="U134" i="26"/>
  <c r="T134" i="26" s="1"/>
  <c r="AD134" i="26" s="1"/>
  <c r="S218" i="26"/>
  <c r="W218" i="26"/>
  <c r="Q219" i="26"/>
  <c r="O217" i="26" l="1"/>
  <c r="R135" i="26"/>
  <c r="S219" i="26"/>
  <c r="Q220" i="26"/>
  <c r="W219" i="26"/>
  <c r="H218" i="26"/>
  <c r="C219" i="26"/>
  <c r="E218" i="26"/>
  <c r="A218" i="26"/>
  <c r="B218" i="26" s="1"/>
  <c r="D218" i="26"/>
  <c r="F218" i="26" s="1"/>
  <c r="O218" i="26" l="1"/>
  <c r="D219" i="26"/>
  <c r="F219" i="26" s="1"/>
  <c r="H219" i="26"/>
  <c r="C220" i="26"/>
  <c r="E219" i="26"/>
  <c r="A219" i="26"/>
  <c r="B219" i="26" s="1"/>
  <c r="S220" i="26"/>
  <c r="Q221" i="26"/>
  <c r="W220" i="26"/>
  <c r="AB220" i="26"/>
  <c r="U135" i="26"/>
  <c r="T135" i="26" s="1"/>
  <c r="AD135" i="26" s="1"/>
  <c r="O219" i="26" l="1"/>
  <c r="R136" i="26"/>
  <c r="W221" i="26"/>
  <c r="Q222" i="26"/>
  <c r="S221" i="26"/>
  <c r="M220" i="26"/>
  <c r="E220" i="26"/>
  <c r="A220" i="26"/>
  <c r="B220" i="26" s="1"/>
  <c r="D220" i="26"/>
  <c r="L220" i="26" s="1"/>
  <c r="H220" i="26"/>
  <c r="C221" i="26"/>
  <c r="F220" i="26"/>
  <c r="O220" i="26" l="1"/>
  <c r="C222" i="26"/>
  <c r="E221" i="26"/>
  <c r="A221" i="26"/>
  <c r="B221" i="26" s="1"/>
  <c r="D221" i="26"/>
  <c r="F221" i="26" s="1"/>
  <c r="H221" i="26"/>
  <c r="S222" i="26"/>
  <c r="W222" i="26"/>
  <c r="Q223" i="26"/>
  <c r="AA136" i="26"/>
  <c r="U136" i="26"/>
  <c r="T136" i="26" s="1"/>
  <c r="O221" i="26" l="1"/>
  <c r="AD136" i="26"/>
  <c r="R137" i="26"/>
  <c r="Q224" i="26"/>
  <c r="S223" i="26"/>
  <c r="W223" i="26"/>
  <c r="U137" i="26"/>
  <c r="T137" i="26" s="1"/>
  <c r="AD137" i="26" s="1"/>
  <c r="H222" i="26"/>
  <c r="C223" i="26"/>
  <c r="E222" i="26"/>
  <c r="A222" i="26"/>
  <c r="B222" i="26" s="1"/>
  <c r="D222" i="26"/>
  <c r="F222" i="26" s="1"/>
  <c r="O222" i="26" s="1"/>
  <c r="C224" i="26" l="1"/>
  <c r="D223" i="26"/>
  <c r="H223" i="26"/>
  <c r="F223" i="26"/>
  <c r="E223" i="26"/>
  <c r="A223" i="26"/>
  <c r="B223" i="26" s="1"/>
  <c r="R138" i="26"/>
  <c r="W224" i="26"/>
  <c r="S224" i="26"/>
  <c r="Q225" i="26"/>
  <c r="O223" i="26" l="1"/>
  <c r="S225" i="26"/>
  <c r="W225" i="26"/>
  <c r="Q226" i="26"/>
  <c r="U138" i="26"/>
  <c r="T138" i="26" s="1"/>
  <c r="AD138" i="26" s="1"/>
  <c r="C225" i="26"/>
  <c r="E224" i="26"/>
  <c r="A224" i="26"/>
  <c r="B224" i="26" s="1"/>
  <c r="H224" i="26"/>
  <c r="D224" i="26"/>
  <c r="F224" i="26" s="1"/>
  <c r="O224" i="26" l="1"/>
  <c r="H225" i="26"/>
  <c r="C226" i="26"/>
  <c r="D225" i="26"/>
  <c r="F225" i="26" s="1"/>
  <c r="A225" i="26"/>
  <c r="B225" i="26" s="1"/>
  <c r="E225" i="26"/>
  <c r="Q227" i="26"/>
  <c r="S226" i="26"/>
  <c r="W226" i="26"/>
  <c r="R139" i="26"/>
  <c r="O225" i="26" l="1"/>
  <c r="U139" i="26"/>
  <c r="T139" i="26" s="1"/>
  <c r="AD139" i="26" s="1"/>
  <c r="D226" i="26"/>
  <c r="F226" i="26" s="1"/>
  <c r="H226" i="26"/>
  <c r="E226" i="26"/>
  <c r="C227" i="26"/>
  <c r="A226" i="26"/>
  <c r="B226" i="26" s="1"/>
  <c r="Q228" i="26"/>
  <c r="S227" i="26"/>
  <c r="W227" i="26"/>
  <c r="O226" i="26" l="1"/>
  <c r="W228" i="26"/>
  <c r="Q229" i="26"/>
  <c r="S228" i="26"/>
  <c r="E227" i="26"/>
  <c r="A227" i="26"/>
  <c r="B227" i="26" s="1"/>
  <c r="D227" i="26"/>
  <c r="F227" i="26" s="1"/>
  <c r="C228" i="26"/>
  <c r="H227" i="26"/>
  <c r="R140" i="26"/>
  <c r="O227" i="26" l="1"/>
  <c r="U140" i="26"/>
  <c r="T140" i="26" s="1"/>
  <c r="AD140" i="26" s="1"/>
  <c r="C229" i="26"/>
  <c r="E228" i="26"/>
  <c r="A228" i="26"/>
  <c r="B228" i="26" s="1"/>
  <c r="D228" i="26"/>
  <c r="F228" i="26" s="1"/>
  <c r="H228" i="26"/>
  <c r="S229" i="26"/>
  <c r="W229" i="26"/>
  <c r="Q230" i="26"/>
  <c r="O228" i="26" l="1"/>
  <c r="H229" i="26"/>
  <c r="C230" i="26"/>
  <c r="E229" i="26"/>
  <c r="A229" i="26"/>
  <c r="B229" i="26" s="1"/>
  <c r="D229" i="26"/>
  <c r="F229" i="26" s="1"/>
  <c r="R141" i="26"/>
  <c r="Q231" i="26"/>
  <c r="S230" i="26"/>
  <c r="W230" i="26"/>
  <c r="O229" i="26" l="1"/>
  <c r="S231" i="26"/>
  <c r="W231" i="26"/>
  <c r="Q232" i="26"/>
  <c r="D230" i="26"/>
  <c r="H230" i="26"/>
  <c r="C231" i="26"/>
  <c r="F230" i="26"/>
  <c r="E230" i="26"/>
  <c r="A230" i="26"/>
  <c r="B230" i="26" s="1"/>
  <c r="U141" i="26"/>
  <c r="T141" i="26" s="1"/>
  <c r="AD141" i="26" s="1"/>
  <c r="O230" i="26" l="1"/>
  <c r="E231" i="26"/>
  <c r="A231" i="26"/>
  <c r="B231" i="26" s="1"/>
  <c r="D231" i="26"/>
  <c r="F231" i="26" s="1"/>
  <c r="O231" i="26" s="1"/>
  <c r="H231" i="26"/>
  <c r="C232" i="26"/>
  <c r="AB232" i="26"/>
  <c r="S232" i="26"/>
  <c r="Q233" i="26"/>
  <c r="W232" i="26"/>
  <c r="R142" i="26"/>
  <c r="C233" i="26" l="1"/>
  <c r="M232" i="26"/>
  <c r="E232" i="26"/>
  <c r="A232" i="26"/>
  <c r="B232" i="26" s="1"/>
  <c r="D232" i="26"/>
  <c r="F232" i="26" s="1"/>
  <c r="H232" i="26"/>
  <c r="U142" i="26"/>
  <c r="T142" i="26" s="1"/>
  <c r="AD142" i="26" s="1"/>
  <c r="S233" i="26"/>
  <c r="W233" i="26"/>
  <c r="Q234" i="26"/>
  <c r="L232" i="26" l="1"/>
  <c r="O232" i="26" s="1"/>
  <c r="R143" i="26"/>
  <c r="Q235" i="26"/>
  <c r="S234" i="26"/>
  <c r="W234" i="26"/>
  <c r="H233" i="26"/>
  <c r="C234" i="26"/>
  <c r="E233" i="26"/>
  <c r="A233" i="26"/>
  <c r="B233" i="26" s="1"/>
  <c r="D233" i="26"/>
  <c r="F233" i="26" s="1"/>
  <c r="O233" i="26" l="1"/>
  <c r="D234" i="26"/>
  <c r="F234" i="26" s="1"/>
  <c r="H234" i="26"/>
  <c r="C235" i="26"/>
  <c r="E234" i="26"/>
  <c r="A234" i="26"/>
  <c r="B234" i="26" s="1"/>
  <c r="Q236" i="26"/>
  <c r="S235" i="26"/>
  <c r="W235" i="26"/>
  <c r="U143" i="26"/>
  <c r="T143" i="26" s="1"/>
  <c r="AD143" i="26" s="1"/>
  <c r="O234" i="26" l="1"/>
  <c r="E235" i="26"/>
  <c r="A235" i="26"/>
  <c r="B235" i="26" s="1"/>
  <c r="D235" i="26"/>
  <c r="F235" i="26" s="1"/>
  <c r="H235" i="26"/>
  <c r="C236" i="26"/>
  <c r="W236" i="26"/>
  <c r="Q237" i="26"/>
  <c r="S236" i="26"/>
  <c r="R144" i="26"/>
  <c r="O235" i="26" l="1"/>
  <c r="U144" i="26"/>
  <c r="T144" i="26" s="1"/>
  <c r="AD144" i="26" s="1"/>
  <c r="S237" i="26"/>
  <c r="W237" i="26"/>
  <c r="Q238" i="26"/>
  <c r="C237" i="26"/>
  <c r="E236" i="26"/>
  <c r="A236" i="26"/>
  <c r="B236" i="26" s="1"/>
  <c r="D236" i="26"/>
  <c r="F236" i="26" s="1"/>
  <c r="H236" i="26"/>
  <c r="O236" i="26" l="1"/>
  <c r="H237" i="26"/>
  <c r="C238" i="26"/>
  <c r="E237" i="26"/>
  <c r="A237" i="26"/>
  <c r="B237" i="26" s="1"/>
  <c r="D237" i="26"/>
  <c r="F237" i="26" s="1"/>
  <c r="R145" i="26"/>
  <c r="Q239" i="26"/>
  <c r="S238" i="26"/>
  <c r="W238" i="26"/>
  <c r="O237" i="26" l="1"/>
  <c r="Q240" i="26"/>
  <c r="S239" i="26"/>
  <c r="W239" i="26"/>
  <c r="D238" i="26"/>
  <c r="F238" i="26" s="1"/>
  <c r="H238" i="26"/>
  <c r="C239" i="26"/>
  <c r="E238" i="26"/>
  <c r="A238" i="26"/>
  <c r="B238" i="26" s="1"/>
  <c r="U145" i="26"/>
  <c r="T145" i="26" s="1"/>
  <c r="AD145" i="26" s="1"/>
  <c r="O238" i="26" l="1"/>
  <c r="E239" i="26"/>
  <c r="A239" i="26"/>
  <c r="B239" i="26" s="1"/>
  <c r="D239" i="26"/>
  <c r="F239" i="26" s="1"/>
  <c r="H239" i="26"/>
  <c r="C240" i="26"/>
  <c r="W240" i="26"/>
  <c r="Q241" i="26"/>
  <c r="S240" i="26"/>
  <c r="R146" i="26"/>
  <c r="O239" i="26" l="1"/>
  <c r="C241" i="26"/>
  <c r="E240" i="26"/>
  <c r="A240" i="26"/>
  <c r="B240" i="26" s="1"/>
  <c r="D240" i="26"/>
  <c r="F240" i="26" s="1"/>
  <c r="H240" i="26"/>
  <c r="U146" i="26"/>
  <c r="T146" i="26" s="1"/>
  <c r="AD146" i="26" s="1"/>
  <c r="S241" i="26"/>
  <c r="W241" i="26"/>
  <c r="Q242" i="26"/>
  <c r="O240" i="26" l="1"/>
  <c r="R147" i="26"/>
  <c r="Q243" i="26"/>
  <c r="S242" i="26"/>
  <c r="W242" i="26"/>
  <c r="H241" i="26"/>
  <c r="C242" i="26"/>
  <c r="E241" i="26"/>
  <c r="A241" i="26"/>
  <c r="B241" i="26" s="1"/>
  <c r="D241" i="26"/>
  <c r="F241" i="26" s="1"/>
  <c r="O241" i="26" l="1"/>
  <c r="D242" i="26"/>
  <c r="F242" i="26" s="1"/>
  <c r="H242" i="26"/>
  <c r="C243" i="26"/>
  <c r="E242" i="26"/>
  <c r="A242" i="26"/>
  <c r="B242" i="26" s="1"/>
  <c r="S243" i="26"/>
  <c r="W243" i="26"/>
  <c r="Q244" i="26"/>
  <c r="U147" i="26"/>
  <c r="T147" i="26" s="1"/>
  <c r="AD147" i="26" s="1"/>
  <c r="O242" i="26" l="1"/>
  <c r="E243" i="26"/>
  <c r="A243" i="26"/>
  <c r="B243" i="26" s="1"/>
  <c r="D243" i="26"/>
  <c r="F243" i="26" s="1"/>
  <c r="O243" i="26" s="1"/>
  <c r="H243" i="26"/>
  <c r="C244" i="26"/>
  <c r="AB244" i="26"/>
  <c r="S244" i="26"/>
  <c r="Q245" i="26"/>
  <c r="W244" i="26"/>
  <c r="R148" i="26"/>
  <c r="C245" i="26" l="1"/>
  <c r="M244" i="26"/>
  <c r="E244" i="26"/>
  <c r="A244" i="26"/>
  <c r="B244" i="26" s="1"/>
  <c r="D244" i="26"/>
  <c r="F244" i="26" s="1"/>
  <c r="H244" i="26"/>
  <c r="AA148" i="26"/>
  <c r="U148" i="26"/>
  <c r="T148" i="26" s="1"/>
  <c r="S245" i="26"/>
  <c r="W245" i="26"/>
  <c r="Q246" i="26"/>
  <c r="AD148" i="26" l="1"/>
  <c r="L244" i="26"/>
  <c r="O244" i="26" s="1"/>
  <c r="Q247" i="26"/>
  <c r="S246" i="26"/>
  <c r="W246" i="26"/>
  <c r="R149" i="26"/>
  <c r="H245" i="26"/>
  <c r="C246" i="26"/>
  <c r="E245" i="26"/>
  <c r="A245" i="26"/>
  <c r="B245" i="26" s="1"/>
  <c r="D245" i="26"/>
  <c r="F245" i="26" s="1"/>
  <c r="O245" i="26" l="1"/>
  <c r="U149" i="26"/>
  <c r="T149" i="26" s="1"/>
  <c r="AD149" i="26" s="1"/>
  <c r="D246" i="26"/>
  <c r="F246" i="26" s="1"/>
  <c r="H246" i="26"/>
  <c r="C247" i="26"/>
  <c r="E246" i="26"/>
  <c r="A246" i="26"/>
  <c r="B246" i="26" s="1"/>
  <c r="Q248" i="26"/>
  <c r="S247" i="26"/>
  <c r="W247" i="26"/>
  <c r="O246" i="26" l="1"/>
  <c r="E247" i="26"/>
  <c r="A247" i="26"/>
  <c r="B247" i="26" s="1"/>
  <c r="D247" i="26"/>
  <c r="F247" i="26" s="1"/>
  <c r="O247" i="26" s="1"/>
  <c r="H247" i="26"/>
  <c r="C248" i="26"/>
  <c r="R150" i="26"/>
  <c r="W248" i="26"/>
  <c r="Q249" i="26"/>
  <c r="S248" i="26"/>
  <c r="C249" i="26" l="1"/>
  <c r="E248" i="26"/>
  <c r="A248" i="26"/>
  <c r="B248" i="26" s="1"/>
  <c r="D248" i="26"/>
  <c r="F248" i="26" s="1"/>
  <c r="H248" i="26"/>
  <c r="S249" i="26"/>
  <c r="W249" i="26"/>
  <c r="Q250" i="26"/>
  <c r="U150" i="26"/>
  <c r="T150" i="26" s="1"/>
  <c r="AD150" i="26" s="1"/>
  <c r="O248" i="26" l="1"/>
  <c r="Q251" i="26"/>
  <c r="S250" i="26"/>
  <c r="W250" i="26"/>
  <c r="R151" i="26"/>
  <c r="H249" i="26"/>
  <c r="C250" i="26"/>
  <c r="E249" i="26"/>
  <c r="A249" i="26"/>
  <c r="B249" i="26" s="1"/>
  <c r="D249" i="26"/>
  <c r="F249" i="26" s="1"/>
  <c r="O249" i="26" l="1"/>
  <c r="U151" i="26"/>
  <c r="T151" i="26" s="1"/>
  <c r="AD151" i="26" s="1"/>
  <c r="D250" i="26"/>
  <c r="F250" i="26" s="1"/>
  <c r="H250" i="26"/>
  <c r="C251" i="26"/>
  <c r="A250" i="26"/>
  <c r="B250" i="26" s="1"/>
  <c r="E250" i="26"/>
  <c r="Q252" i="26"/>
  <c r="S251" i="26"/>
  <c r="W251" i="26"/>
  <c r="O250" i="26" l="1"/>
  <c r="R152" i="26"/>
  <c r="U152" i="26" s="1"/>
  <c r="T152" i="26" s="1"/>
  <c r="AD152" i="26" s="1"/>
  <c r="E251" i="26"/>
  <c r="A251" i="26"/>
  <c r="B251" i="26" s="1"/>
  <c r="D251" i="26"/>
  <c r="H251" i="26"/>
  <c r="C252" i="26"/>
  <c r="F251" i="26"/>
  <c r="O251" i="26" s="1"/>
  <c r="W252" i="26"/>
  <c r="Q253" i="26"/>
  <c r="S252" i="26"/>
  <c r="R153" i="26" l="1"/>
  <c r="S253" i="26"/>
  <c r="W253" i="26"/>
  <c r="Q254" i="26"/>
  <c r="U153" i="26"/>
  <c r="T153" i="26" s="1"/>
  <c r="AD153" i="26" s="1"/>
  <c r="C253" i="26"/>
  <c r="E252" i="26"/>
  <c r="A252" i="26"/>
  <c r="B252" i="26" s="1"/>
  <c r="D252" i="26"/>
  <c r="F252" i="26" s="1"/>
  <c r="H252" i="26"/>
  <c r="O252" i="26" l="1"/>
  <c r="Q255" i="26"/>
  <c r="S254" i="26"/>
  <c r="W254" i="26"/>
  <c r="H253" i="26"/>
  <c r="C254" i="26"/>
  <c r="E253" i="26"/>
  <c r="A253" i="26"/>
  <c r="B253" i="26" s="1"/>
  <c r="D253" i="26"/>
  <c r="F253" i="26" s="1"/>
  <c r="R154" i="26"/>
  <c r="O253" i="26" l="1"/>
  <c r="U154" i="26"/>
  <c r="T154" i="26" s="1"/>
  <c r="AD154" i="26" s="1"/>
  <c r="D254" i="26"/>
  <c r="F254" i="26" s="1"/>
  <c r="H254" i="26"/>
  <c r="C255" i="26"/>
  <c r="E254" i="26"/>
  <c r="A254" i="26"/>
  <c r="B254" i="26" s="1"/>
  <c r="S255" i="26"/>
  <c r="W255" i="26"/>
  <c r="Q256" i="26"/>
  <c r="O254" i="26" l="1"/>
  <c r="E255" i="26"/>
  <c r="A255" i="26"/>
  <c r="B255" i="26" s="1"/>
  <c r="D255" i="26"/>
  <c r="F255" i="26" s="1"/>
  <c r="O255" i="26" s="1"/>
  <c r="H255" i="26"/>
  <c r="C256" i="26"/>
  <c r="R155" i="26"/>
  <c r="Q257" i="26"/>
  <c r="AB256" i="26"/>
  <c r="S256" i="26"/>
  <c r="W256" i="26"/>
  <c r="C257" i="26" l="1"/>
  <c r="M256" i="26"/>
  <c r="E256" i="26"/>
  <c r="A256" i="26"/>
  <c r="B256" i="26" s="1"/>
  <c r="D256" i="26"/>
  <c r="L256" i="26" s="1"/>
  <c r="H256" i="26"/>
  <c r="W257" i="26"/>
  <c r="Q258" i="26"/>
  <c r="S257" i="26"/>
  <c r="U155" i="26"/>
  <c r="T155" i="26" s="1"/>
  <c r="AD155" i="26" s="1"/>
  <c r="F256" i="26" l="1"/>
  <c r="O256" i="26" s="1"/>
  <c r="R156" i="26"/>
  <c r="S258" i="26"/>
  <c r="W258" i="26"/>
  <c r="Q259" i="26"/>
  <c r="C258" i="26"/>
  <c r="E257" i="26"/>
  <c r="A257" i="26"/>
  <c r="B257" i="26" s="1"/>
  <c r="D257" i="26"/>
  <c r="F257" i="26" s="1"/>
  <c r="H257" i="26"/>
  <c r="O257" i="26" l="1"/>
  <c r="Q260" i="26"/>
  <c r="S259" i="26"/>
  <c r="W259" i="26"/>
  <c r="H258" i="26"/>
  <c r="C259" i="26"/>
  <c r="E258" i="26"/>
  <c r="A258" i="26"/>
  <c r="B258" i="26" s="1"/>
  <c r="D258" i="26"/>
  <c r="F258" i="26" s="1"/>
  <c r="U156" i="26"/>
  <c r="T156" i="26" s="1"/>
  <c r="AD156" i="26" s="1"/>
  <c r="O258" i="26" l="1"/>
  <c r="R157" i="26"/>
  <c r="D259" i="26"/>
  <c r="F259" i="26" s="1"/>
  <c r="H259" i="26"/>
  <c r="C260" i="26"/>
  <c r="A259" i="26"/>
  <c r="B259" i="26" s="1"/>
  <c r="E259" i="26"/>
  <c r="Q261" i="26"/>
  <c r="S260" i="26"/>
  <c r="W260" i="26"/>
  <c r="O259" i="26" l="1"/>
  <c r="W261" i="26"/>
  <c r="Q262" i="26"/>
  <c r="S261" i="26"/>
  <c r="E260" i="26"/>
  <c r="A260" i="26"/>
  <c r="B260" i="26" s="1"/>
  <c r="D260" i="26"/>
  <c r="F260" i="26" s="1"/>
  <c r="H260" i="26"/>
  <c r="C261" i="26"/>
  <c r="U157" i="26"/>
  <c r="T157" i="26" s="1"/>
  <c r="AD157" i="26" s="1"/>
  <c r="O260" i="26" l="1"/>
  <c r="R158" i="26"/>
  <c r="U158" i="26" s="1"/>
  <c r="T158" i="26" s="1"/>
  <c r="AD158" i="26" s="1"/>
  <c r="C262" i="26"/>
  <c r="E261" i="26"/>
  <c r="A261" i="26"/>
  <c r="B261" i="26" s="1"/>
  <c r="D261" i="26"/>
  <c r="F261" i="26" s="1"/>
  <c r="H261" i="26"/>
  <c r="S262" i="26"/>
  <c r="W262" i="26"/>
  <c r="Q263" i="26"/>
  <c r="O261" i="26" l="1"/>
  <c r="H262" i="26"/>
  <c r="C263" i="26"/>
  <c r="E262" i="26"/>
  <c r="A262" i="26"/>
  <c r="B262" i="26" s="1"/>
  <c r="D262" i="26"/>
  <c r="F262" i="26" s="1"/>
  <c r="R159" i="26"/>
  <c r="Q264" i="26"/>
  <c r="S263" i="26"/>
  <c r="W263" i="26"/>
  <c r="O262" i="26" l="1"/>
  <c r="Q265" i="26"/>
  <c r="S264" i="26"/>
  <c r="W264" i="26"/>
  <c r="D263" i="26"/>
  <c r="H263" i="26"/>
  <c r="C264" i="26"/>
  <c r="F263" i="26"/>
  <c r="E263" i="26"/>
  <c r="A263" i="26"/>
  <c r="B263" i="26" s="1"/>
  <c r="U159" i="26"/>
  <c r="T159" i="26" s="1"/>
  <c r="AD159" i="26" s="1"/>
  <c r="O263" i="26" l="1"/>
  <c r="E264" i="26"/>
  <c r="A264" i="26"/>
  <c r="B264" i="26" s="1"/>
  <c r="D264" i="26"/>
  <c r="F264" i="26" s="1"/>
  <c r="O264" i="26" s="1"/>
  <c r="H264" i="26"/>
  <c r="C265" i="26"/>
  <c r="W265" i="26"/>
  <c r="Q266" i="26"/>
  <c r="S265" i="26"/>
  <c r="R160" i="26"/>
  <c r="C266" i="26" l="1"/>
  <c r="E265" i="26"/>
  <c r="A265" i="26"/>
  <c r="B265" i="26" s="1"/>
  <c r="D265" i="26"/>
  <c r="F265" i="26" s="1"/>
  <c r="H265" i="26"/>
  <c r="AA160" i="26"/>
  <c r="U160" i="26"/>
  <c r="T160" i="26" s="1"/>
  <c r="S266" i="26"/>
  <c r="W266" i="26"/>
  <c r="Q267" i="26"/>
  <c r="O265" i="26" l="1"/>
  <c r="AD160" i="26"/>
  <c r="R161" i="26"/>
  <c r="S267" i="26"/>
  <c r="Q268" i="26"/>
  <c r="W267" i="26"/>
  <c r="H266" i="26"/>
  <c r="C267" i="26"/>
  <c r="E266" i="26"/>
  <c r="A266" i="26"/>
  <c r="B266" i="26" s="1"/>
  <c r="D266" i="26"/>
  <c r="F266" i="26" s="1"/>
  <c r="O266" i="26" l="1"/>
  <c r="D267" i="26"/>
  <c r="F267" i="26" s="1"/>
  <c r="M11" i="27" s="1"/>
  <c r="H267" i="26"/>
  <c r="C268" i="26"/>
  <c r="A267" i="26"/>
  <c r="B267" i="26" s="1"/>
  <c r="AA268" i="26"/>
  <c r="S268" i="26"/>
  <c r="Q269" i="26"/>
  <c r="W268" i="26"/>
  <c r="R268" i="26"/>
  <c r="AD268" i="26"/>
  <c r="U268" i="26"/>
  <c r="AB268" i="26"/>
  <c r="T268" i="26"/>
  <c r="U161" i="26"/>
  <c r="T161" i="26" s="1"/>
  <c r="AD161" i="26" s="1"/>
  <c r="E267" i="26" l="1"/>
  <c r="O267" i="26" s="1"/>
  <c r="R162" i="26"/>
  <c r="U162" i="26" s="1"/>
  <c r="T162" i="26" s="1"/>
  <c r="AD162" i="26" s="1"/>
  <c r="M268" i="26"/>
  <c r="E268" i="26"/>
  <c r="A268" i="26"/>
  <c r="L268" i="26"/>
  <c r="D268" i="26"/>
  <c r="H268" i="26"/>
  <c r="O268" i="26"/>
  <c r="C269" i="26"/>
  <c r="F268" i="26"/>
  <c r="B268" i="26"/>
  <c r="W269" i="26"/>
  <c r="R269" i="26"/>
  <c r="U269" i="26"/>
  <c r="Q270" i="26"/>
  <c r="T269" i="26"/>
  <c r="AD269" i="26"/>
  <c r="S269" i="26"/>
  <c r="D24" i="26" l="1"/>
  <c r="M12" i="27" s="1"/>
  <c r="O25" i="26"/>
  <c r="M14" i="27" s="1"/>
  <c r="M13" i="27" s="1"/>
  <c r="D25" i="26"/>
  <c r="AD270" i="26"/>
  <c r="S270" i="26"/>
  <c r="W270" i="26"/>
  <c r="R270" i="26"/>
  <c r="U270" i="26"/>
  <c r="Q271" i="26"/>
  <c r="T270" i="26"/>
  <c r="R163" i="26"/>
  <c r="C270" i="26"/>
  <c r="F269" i="26"/>
  <c r="B269" i="26"/>
  <c r="E269" i="26"/>
  <c r="A269" i="26"/>
  <c r="O269" i="26"/>
  <c r="D269" i="26"/>
  <c r="H269" i="26"/>
  <c r="U163" i="26" l="1"/>
  <c r="T163" i="26" s="1"/>
  <c r="AD163" i="26" s="1"/>
  <c r="Q272" i="26"/>
  <c r="T271" i="26"/>
  <c r="AD271" i="26"/>
  <c r="S271" i="26"/>
  <c r="W271" i="26"/>
  <c r="R271" i="26"/>
  <c r="U271" i="26"/>
  <c r="H270" i="26"/>
  <c r="C271" i="26"/>
  <c r="F270" i="26"/>
  <c r="B270" i="26"/>
  <c r="E270" i="26"/>
  <c r="A270" i="26"/>
  <c r="O270" i="26"/>
  <c r="D270" i="26"/>
  <c r="R164" i="26" l="1"/>
  <c r="O271" i="26"/>
  <c r="D271" i="26"/>
  <c r="H271" i="26"/>
  <c r="C272" i="26"/>
  <c r="F271" i="26"/>
  <c r="B271" i="26"/>
  <c r="E271" i="26"/>
  <c r="A271" i="26"/>
  <c r="U272" i="26"/>
  <c r="Q273" i="26"/>
  <c r="T272" i="26"/>
  <c r="AD272" i="26"/>
  <c r="S272" i="26"/>
  <c r="R272" i="26"/>
  <c r="W272" i="26"/>
  <c r="U164" i="26"/>
  <c r="T164" i="26" s="1"/>
  <c r="AD164" i="26" s="1"/>
  <c r="E272" i="26" l="1"/>
  <c r="A272" i="26"/>
  <c r="O272" i="26"/>
  <c r="D272" i="26"/>
  <c r="H272" i="26"/>
  <c r="F272" i="26"/>
  <c r="C273" i="26"/>
  <c r="B272" i="26"/>
  <c r="W273" i="26"/>
  <c r="R273" i="26"/>
  <c r="U273" i="26"/>
  <c r="Q274" i="26"/>
  <c r="T273" i="26"/>
  <c r="S273" i="26"/>
  <c r="AD273" i="26"/>
  <c r="R165" i="26"/>
  <c r="U165" i="26" l="1"/>
  <c r="T165" i="26" s="1"/>
  <c r="AD165" i="26" s="1"/>
  <c r="AD274" i="26"/>
  <c r="S274" i="26"/>
  <c r="W274" i="26"/>
  <c r="R274" i="26"/>
  <c r="U274" i="26"/>
  <c r="T274" i="26"/>
  <c r="Q275" i="26"/>
  <c r="C274" i="26"/>
  <c r="F273" i="26"/>
  <c r="B273" i="26"/>
  <c r="E273" i="26"/>
  <c r="A273" i="26"/>
  <c r="O273" i="26"/>
  <c r="D273" i="26"/>
  <c r="H273" i="26"/>
  <c r="H274" i="26" l="1"/>
  <c r="C275" i="26"/>
  <c r="F274" i="26"/>
  <c r="B274" i="26"/>
  <c r="E274" i="26"/>
  <c r="A274" i="26"/>
  <c r="O274" i="26"/>
  <c r="D274" i="26"/>
  <c r="R166" i="26"/>
  <c r="Q276" i="26"/>
  <c r="T275" i="26"/>
  <c r="AD275" i="26"/>
  <c r="S275" i="26"/>
  <c r="W275" i="26"/>
  <c r="R275" i="26"/>
  <c r="U275" i="26"/>
  <c r="U276" i="26" l="1"/>
  <c r="Q277" i="26"/>
  <c r="T276" i="26"/>
  <c r="AD276" i="26"/>
  <c r="S276" i="26"/>
  <c r="W276" i="26"/>
  <c r="R276" i="26"/>
  <c r="O275" i="26"/>
  <c r="D275" i="26"/>
  <c r="H275" i="26"/>
  <c r="C276" i="26"/>
  <c r="F275" i="26"/>
  <c r="B275" i="26"/>
  <c r="E275" i="26"/>
  <c r="A275" i="26"/>
  <c r="U166" i="26"/>
  <c r="T166" i="26" s="1"/>
  <c r="AD166" i="26" s="1"/>
  <c r="E276" i="26" l="1"/>
  <c r="A276" i="26"/>
  <c r="O276" i="26"/>
  <c r="D276" i="26"/>
  <c r="H276" i="26"/>
  <c r="F276" i="26"/>
  <c r="C277" i="26"/>
  <c r="B276" i="26"/>
  <c r="W277" i="26"/>
  <c r="R277" i="26"/>
  <c r="U277" i="26"/>
  <c r="Q278" i="26"/>
  <c r="T277" i="26"/>
  <c r="AD277" i="26"/>
  <c r="S277" i="26"/>
  <c r="R167" i="26"/>
  <c r="U167" i="26" l="1"/>
  <c r="T167" i="26" s="1"/>
  <c r="AD167" i="26" s="1"/>
  <c r="AD278" i="26"/>
  <c r="S278" i="26"/>
  <c r="W278" i="26"/>
  <c r="R278" i="26"/>
  <c r="U278" i="26"/>
  <c r="T278" i="26"/>
  <c r="Q279" i="26"/>
  <c r="C278" i="26"/>
  <c r="F277" i="26"/>
  <c r="B277" i="26"/>
  <c r="E277" i="26"/>
  <c r="A277" i="26"/>
  <c r="O277" i="26"/>
  <c r="D277" i="26"/>
  <c r="H277" i="26"/>
  <c r="H278" i="26" l="1"/>
  <c r="C279" i="26"/>
  <c r="F278" i="26"/>
  <c r="B278" i="26"/>
  <c r="E278" i="26"/>
  <c r="A278" i="26"/>
  <c r="O278" i="26"/>
  <c r="D278" i="26"/>
  <c r="R168" i="26"/>
  <c r="T279" i="26"/>
  <c r="AD279" i="26"/>
  <c r="S279" i="26"/>
  <c r="Q280" i="26"/>
  <c r="W279" i="26"/>
  <c r="R279" i="26"/>
  <c r="U279" i="26"/>
  <c r="O279" i="26" l="1"/>
  <c r="D279" i="26"/>
  <c r="H279" i="26"/>
  <c r="C280" i="26"/>
  <c r="F279" i="26"/>
  <c r="B279" i="26"/>
  <c r="A279" i="26"/>
  <c r="E279" i="26"/>
  <c r="AA280" i="26"/>
  <c r="S280" i="26"/>
  <c r="Q281" i="26"/>
  <c r="W280" i="26"/>
  <c r="R280" i="26"/>
  <c r="AD280" i="26"/>
  <c r="U280" i="26"/>
  <c r="AB280" i="26"/>
  <c r="T280" i="26"/>
  <c r="U168" i="26"/>
  <c r="T168" i="26" s="1"/>
  <c r="AD168" i="26" s="1"/>
  <c r="M280" i="26" l="1"/>
  <c r="E280" i="26"/>
  <c r="A280" i="26"/>
  <c r="L280" i="26"/>
  <c r="D280" i="26"/>
  <c r="H280" i="26"/>
  <c r="B280" i="26"/>
  <c r="O280" i="26"/>
  <c r="C281" i="26"/>
  <c r="F280" i="26"/>
  <c r="R169" i="26"/>
  <c r="W281" i="26"/>
  <c r="R281" i="26"/>
  <c r="U281" i="26"/>
  <c r="Q282" i="26"/>
  <c r="T281" i="26"/>
  <c r="AD281" i="26"/>
  <c r="S281" i="26"/>
  <c r="AD282" i="26" l="1"/>
  <c r="S282" i="26"/>
  <c r="W282" i="26"/>
  <c r="R282" i="26"/>
  <c r="U282" i="26"/>
  <c r="T282" i="26"/>
  <c r="Q283" i="26"/>
  <c r="U169" i="26"/>
  <c r="T169" i="26" s="1"/>
  <c r="AD169" i="26" s="1"/>
  <c r="C282" i="26"/>
  <c r="F281" i="26"/>
  <c r="B281" i="26"/>
  <c r="E281" i="26"/>
  <c r="A281" i="26"/>
  <c r="O281" i="26"/>
  <c r="D281" i="26"/>
  <c r="H281" i="26"/>
  <c r="Q284" i="26" l="1"/>
  <c r="T283" i="26"/>
  <c r="AD283" i="26"/>
  <c r="S283" i="26"/>
  <c r="W283" i="26"/>
  <c r="R283" i="26"/>
  <c r="U283" i="26"/>
  <c r="H282" i="26"/>
  <c r="C283" i="26"/>
  <c r="F282" i="26"/>
  <c r="B282" i="26"/>
  <c r="E282" i="26"/>
  <c r="A282" i="26"/>
  <c r="O282" i="26"/>
  <c r="D282" i="26"/>
  <c r="R170" i="26"/>
  <c r="U170" i="26" l="1"/>
  <c r="T170" i="26" s="1"/>
  <c r="AD170" i="26" s="1"/>
  <c r="O283" i="26"/>
  <c r="D283" i="26"/>
  <c r="H283" i="26"/>
  <c r="C284" i="26"/>
  <c r="F283" i="26"/>
  <c r="B283" i="26"/>
  <c r="A283" i="26"/>
  <c r="E283" i="26"/>
  <c r="U284" i="26"/>
  <c r="Q285" i="26"/>
  <c r="T284" i="26"/>
  <c r="AD284" i="26"/>
  <c r="S284" i="26"/>
  <c r="W284" i="26"/>
  <c r="R284" i="26"/>
  <c r="W285" i="26" l="1"/>
  <c r="R285" i="26"/>
  <c r="U285" i="26"/>
  <c r="Q286" i="26"/>
  <c r="T285" i="26"/>
  <c r="AD285" i="26"/>
  <c r="S285" i="26"/>
  <c r="E284" i="26"/>
  <c r="A284" i="26"/>
  <c r="O284" i="26"/>
  <c r="D284" i="26"/>
  <c r="H284" i="26"/>
  <c r="C285" i="26"/>
  <c r="B284" i="26"/>
  <c r="F284" i="26"/>
  <c r="R171" i="26"/>
  <c r="U171" i="26" l="1"/>
  <c r="T171" i="26" s="1"/>
  <c r="AD171" i="26" s="1"/>
  <c r="AD286" i="26"/>
  <c r="S286" i="26"/>
  <c r="W286" i="26"/>
  <c r="R286" i="26"/>
  <c r="U286" i="26"/>
  <c r="T286" i="26"/>
  <c r="Q287" i="26"/>
  <c r="C286" i="26"/>
  <c r="F285" i="26"/>
  <c r="B285" i="26"/>
  <c r="E285" i="26"/>
  <c r="A285" i="26"/>
  <c r="O285" i="26"/>
  <c r="D285" i="26"/>
  <c r="H285" i="26"/>
  <c r="H286" i="26" l="1"/>
  <c r="C287" i="26"/>
  <c r="F286" i="26"/>
  <c r="B286" i="26"/>
  <c r="E286" i="26"/>
  <c r="A286" i="26"/>
  <c r="D286" i="26"/>
  <c r="O286" i="26"/>
  <c r="R172" i="26"/>
  <c r="Q288" i="26"/>
  <c r="T287" i="26"/>
  <c r="AD287" i="26"/>
  <c r="S287" i="26"/>
  <c r="W287" i="26"/>
  <c r="R287" i="26"/>
  <c r="U287" i="26"/>
  <c r="U288" i="26" l="1"/>
  <c r="Q289" i="26"/>
  <c r="T288" i="26"/>
  <c r="AD288" i="26"/>
  <c r="S288" i="26"/>
  <c r="W288" i="26"/>
  <c r="R288" i="26"/>
  <c r="O287" i="26"/>
  <c r="D287" i="26"/>
  <c r="H287" i="26"/>
  <c r="C288" i="26"/>
  <c r="F287" i="26"/>
  <c r="B287" i="26"/>
  <c r="E287" i="26"/>
  <c r="A287" i="26"/>
  <c r="AA172" i="26"/>
  <c r="U172" i="26"/>
  <c r="T172" i="26" s="1"/>
  <c r="R173" i="26" s="1"/>
  <c r="U173" i="26" l="1"/>
  <c r="T173" i="26" s="1"/>
  <c r="AD173" i="26" s="1"/>
  <c r="E288" i="26"/>
  <c r="A288" i="26"/>
  <c r="O288" i="26"/>
  <c r="D288" i="26"/>
  <c r="H288" i="26"/>
  <c r="F288" i="26"/>
  <c r="C289" i="26"/>
  <c r="B288" i="26"/>
  <c r="U289" i="26"/>
  <c r="AD289" i="26"/>
  <c r="R289" i="26"/>
  <c r="W289" i="26"/>
  <c r="T289" i="26"/>
  <c r="Q290" i="26"/>
  <c r="S289" i="26"/>
  <c r="AD172" i="26"/>
  <c r="AD290" i="26" l="1"/>
  <c r="S290" i="26"/>
  <c r="W290" i="26"/>
  <c r="R290" i="26"/>
  <c r="Q291" i="26"/>
  <c r="U290" i="26"/>
  <c r="T290" i="26"/>
  <c r="R174" i="26"/>
  <c r="C290" i="26"/>
  <c r="F289" i="26"/>
  <c r="B289" i="26"/>
  <c r="E289" i="26"/>
  <c r="A289" i="26"/>
  <c r="O289" i="26"/>
  <c r="D289" i="26"/>
  <c r="H289" i="26"/>
  <c r="U174" i="26" l="1"/>
  <c r="T174" i="26" s="1"/>
  <c r="AD174" i="26" s="1"/>
  <c r="H290" i="26"/>
  <c r="C291" i="26"/>
  <c r="F290" i="26"/>
  <c r="B290" i="26"/>
  <c r="O290" i="26"/>
  <c r="E290" i="26"/>
  <c r="D290" i="26"/>
  <c r="A290" i="26"/>
  <c r="T291" i="26"/>
  <c r="AD291" i="26"/>
  <c r="S291" i="26"/>
  <c r="Q292" i="26"/>
  <c r="W291" i="26"/>
  <c r="U291" i="26"/>
  <c r="R291" i="26"/>
  <c r="O291" i="26" l="1"/>
  <c r="D291" i="26"/>
  <c r="H291" i="26"/>
  <c r="A291" i="26"/>
  <c r="F291" i="26"/>
  <c r="E291" i="26"/>
  <c r="B291" i="26"/>
  <c r="C292" i="26"/>
  <c r="AA292" i="26"/>
  <c r="S292" i="26"/>
  <c r="Q293" i="26"/>
  <c r="W292" i="26"/>
  <c r="R292" i="26"/>
  <c r="AD292" i="26"/>
  <c r="U292" i="26"/>
  <c r="T292" i="26"/>
  <c r="AB292" i="26"/>
  <c r="R175" i="26"/>
  <c r="U175" i="26" l="1"/>
  <c r="T175" i="26" s="1"/>
  <c r="AD175" i="26" s="1"/>
  <c r="M292" i="26"/>
  <c r="E292" i="26"/>
  <c r="A292" i="26"/>
  <c r="L292" i="26"/>
  <c r="D292" i="26"/>
  <c r="H292" i="26"/>
  <c r="B292" i="26"/>
  <c r="O292" i="26"/>
  <c r="C293" i="26"/>
  <c r="F292" i="26"/>
  <c r="W293" i="26"/>
  <c r="R293" i="26"/>
  <c r="U293" i="26"/>
  <c r="Q294" i="26"/>
  <c r="T293" i="26"/>
  <c r="S293" i="26"/>
  <c r="AD293" i="26"/>
  <c r="AD294" i="26" l="1"/>
  <c r="S294" i="26"/>
  <c r="W294" i="26"/>
  <c r="R294" i="26"/>
  <c r="U294" i="26"/>
  <c r="T294" i="26"/>
  <c r="Q295" i="26"/>
  <c r="C294" i="26"/>
  <c r="F293" i="26"/>
  <c r="B293" i="26"/>
  <c r="E293" i="26"/>
  <c r="A293" i="26"/>
  <c r="O293" i="26"/>
  <c r="D293" i="26"/>
  <c r="H293" i="26"/>
  <c r="R176" i="26"/>
  <c r="U176" i="26" l="1"/>
  <c r="T176" i="26" s="1"/>
  <c r="AD176" i="26" s="1"/>
  <c r="Q296" i="26"/>
  <c r="T295" i="26"/>
  <c r="AD295" i="26"/>
  <c r="S295" i="26"/>
  <c r="W295" i="26"/>
  <c r="R295" i="26"/>
  <c r="U295" i="26"/>
  <c r="H294" i="26"/>
  <c r="C295" i="26"/>
  <c r="F294" i="26"/>
  <c r="B294" i="26"/>
  <c r="E294" i="26"/>
  <c r="A294" i="26"/>
  <c r="O294" i="26"/>
  <c r="D294" i="26"/>
  <c r="O295" i="26" l="1"/>
  <c r="D295" i="26"/>
  <c r="H295" i="26"/>
  <c r="C296" i="26"/>
  <c r="F295" i="26"/>
  <c r="B295" i="26"/>
  <c r="E295" i="26"/>
  <c r="A295" i="26"/>
  <c r="U296" i="26"/>
  <c r="Q297" i="26"/>
  <c r="T296" i="26"/>
  <c r="AD296" i="26"/>
  <c r="S296" i="26"/>
  <c r="W296" i="26"/>
  <c r="R296" i="26"/>
  <c r="R177" i="26"/>
  <c r="U177" i="26" l="1"/>
  <c r="T177" i="26" s="1"/>
  <c r="AD177" i="26" s="1"/>
  <c r="E296" i="26"/>
  <c r="A296" i="26"/>
  <c r="O296" i="26"/>
  <c r="D296" i="26"/>
  <c r="H296" i="26"/>
  <c r="F296" i="26"/>
  <c r="C297" i="26"/>
  <c r="B296" i="26"/>
  <c r="W297" i="26"/>
  <c r="R297" i="26"/>
  <c r="U297" i="26"/>
  <c r="Q298" i="26"/>
  <c r="T297" i="26"/>
  <c r="AD297" i="26"/>
  <c r="S297" i="26"/>
  <c r="AD298" i="26" l="1"/>
  <c r="S298" i="26"/>
  <c r="W298" i="26"/>
  <c r="R298" i="26"/>
  <c r="U298" i="26"/>
  <c r="T298" i="26"/>
  <c r="Q299" i="26"/>
  <c r="R178" i="26"/>
  <c r="C298" i="26"/>
  <c r="F297" i="26"/>
  <c r="B297" i="26"/>
  <c r="E297" i="26"/>
  <c r="A297" i="26"/>
  <c r="O297" i="26"/>
  <c r="D297" i="26"/>
  <c r="H297" i="26"/>
  <c r="U178" i="26" l="1"/>
  <c r="T178" i="26" s="1"/>
  <c r="AD178" i="26" s="1"/>
  <c r="Q300" i="26"/>
  <c r="T299" i="26"/>
  <c r="AD299" i="26"/>
  <c r="S299" i="26"/>
  <c r="W299" i="26"/>
  <c r="R299" i="26"/>
  <c r="U299" i="26"/>
  <c r="H298" i="26"/>
  <c r="C299" i="26"/>
  <c r="F298" i="26"/>
  <c r="B298" i="26"/>
  <c r="E298" i="26"/>
  <c r="A298" i="26"/>
  <c r="O298" i="26"/>
  <c r="D298" i="26"/>
  <c r="O1" i="26" l="1"/>
  <c r="O2" i="26" s="1"/>
  <c r="O299" i="26"/>
  <c r="D299" i="26"/>
  <c r="H299" i="26"/>
  <c r="C300" i="26"/>
  <c r="F299" i="26"/>
  <c r="B299" i="26"/>
  <c r="A299" i="26"/>
  <c r="E299" i="26"/>
  <c r="U300" i="26"/>
  <c r="Q301" i="26"/>
  <c r="T300" i="26"/>
  <c r="AD300" i="26"/>
  <c r="S300" i="26"/>
  <c r="W300" i="26"/>
  <c r="R300" i="26"/>
  <c r="R179" i="26"/>
  <c r="U179" i="26" l="1"/>
  <c r="T179" i="26" s="1"/>
  <c r="AD179" i="26" s="1"/>
  <c r="E300" i="26"/>
  <c r="A300" i="26"/>
  <c r="O300" i="26"/>
  <c r="D300" i="26"/>
  <c r="H300" i="26"/>
  <c r="C301" i="26"/>
  <c r="B300" i="26"/>
  <c r="F300" i="26"/>
  <c r="W301" i="26"/>
  <c r="R301" i="26"/>
  <c r="U301" i="26"/>
  <c r="Q302" i="26"/>
  <c r="T301" i="26"/>
  <c r="AD301" i="26"/>
  <c r="S301" i="26"/>
  <c r="R180" i="26" l="1"/>
  <c r="C302" i="26"/>
  <c r="F301" i="26"/>
  <c r="B301" i="26"/>
  <c r="E301" i="26"/>
  <c r="A301" i="26"/>
  <c r="O301" i="26"/>
  <c r="D301" i="26"/>
  <c r="H301" i="26"/>
  <c r="AD302" i="26"/>
  <c r="S302" i="26"/>
  <c r="W302" i="26"/>
  <c r="R302" i="26"/>
  <c r="U302" i="26"/>
  <c r="T302" i="26"/>
  <c r="Q303" i="26"/>
  <c r="U180" i="26"/>
  <c r="T180" i="26" s="1"/>
  <c r="AD180" i="26" s="1"/>
  <c r="T303" i="26" l="1"/>
  <c r="AD303" i="26"/>
  <c r="S303" i="26"/>
  <c r="Q304" i="26"/>
  <c r="W303" i="26"/>
  <c r="R303" i="26"/>
  <c r="U303" i="26"/>
  <c r="R181" i="26"/>
  <c r="H302" i="26"/>
  <c r="C303" i="26"/>
  <c r="F302" i="26"/>
  <c r="B302" i="26"/>
  <c r="E302" i="26"/>
  <c r="A302" i="26"/>
  <c r="D302" i="26"/>
  <c r="O302" i="26"/>
  <c r="U181" i="26" l="1"/>
  <c r="T181" i="26" s="1"/>
  <c r="AD181" i="26" s="1"/>
  <c r="AA304" i="26"/>
  <c r="S304" i="26"/>
  <c r="Q305" i="26"/>
  <c r="W304" i="26"/>
  <c r="R304" i="26"/>
  <c r="AD304" i="26"/>
  <c r="U304" i="26"/>
  <c r="AB304" i="26"/>
  <c r="T304" i="26"/>
  <c r="O303" i="26"/>
  <c r="D303" i="26"/>
  <c r="H303" i="26"/>
  <c r="C304" i="26"/>
  <c r="F303" i="26"/>
  <c r="B303" i="26"/>
  <c r="E303" i="26"/>
  <c r="A303" i="26"/>
  <c r="M304" i="26" l="1"/>
  <c r="E304" i="26"/>
  <c r="A304" i="26"/>
  <c r="L304" i="26"/>
  <c r="D304" i="26"/>
  <c r="H304" i="26"/>
  <c r="C305" i="26"/>
  <c r="F304" i="26"/>
  <c r="B304" i="26"/>
  <c r="O304" i="26"/>
  <c r="R182" i="26"/>
  <c r="W305" i="26"/>
  <c r="R305" i="26"/>
  <c r="U305" i="26"/>
  <c r="Q306" i="26"/>
  <c r="T305" i="26"/>
  <c r="AD305" i="26"/>
  <c r="S305" i="26"/>
  <c r="AD306" i="26" l="1"/>
  <c r="S306" i="26"/>
  <c r="W306" i="26"/>
  <c r="R306" i="26"/>
  <c r="U306" i="26"/>
  <c r="T306" i="26"/>
  <c r="Q307" i="26"/>
  <c r="U182" i="26"/>
  <c r="T182" i="26" s="1"/>
  <c r="AD182" i="26" s="1"/>
  <c r="C306" i="26"/>
  <c r="F305" i="26"/>
  <c r="B305" i="26"/>
  <c r="E305" i="26"/>
  <c r="A305" i="26"/>
  <c r="O305" i="26"/>
  <c r="D305" i="26"/>
  <c r="H305" i="26"/>
  <c r="Q308" i="26" l="1"/>
  <c r="T307" i="26"/>
  <c r="AD307" i="26"/>
  <c r="S307" i="26"/>
  <c r="W307" i="26"/>
  <c r="R307" i="26"/>
  <c r="U307" i="26"/>
  <c r="H306" i="26"/>
  <c r="C307" i="26"/>
  <c r="F306" i="26"/>
  <c r="B306" i="26"/>
  <c r="E306" i="26"/>
  <c r="A306" i="26"/>
  <c r="D306" i="26"/>
  <c r="O306" i="26"/>
  <c r="R183" i="26"/>
  <c r="U183" i="26" l="1"/>
  <c r="T183" i="26" s="1"/>
  <c r="AD183" i="26" s="1"/>
  <c r="O307" i="26"/>
  <c r="D307" i="26"/>
  <c r="H307" i="26"/>
  <c r="C308" i="26"/>
  <c r="F307" i="26"/>
  <c r="B307" i="26"/>
  <c r="E307" i="26"/>
  <c r="A307" i="26"/>
  <c r="U308" i="26"/>
  <c r="Q309" i="26"/>
  <c r="T308" i="26"/>
  <c r="AD308" i="26"/>
  <c r="S308" i="26"/>
  <c r="W308" i="26"/>
  <c r="R308" i="26"/>
  <c r="W309" i="26" l="1"/>
  <c r="R309" i="26"/>
  <c r="U309" i="26"/>
  <c r="Q310" i="26"/>
  <c r="T309" i="26"/>
  <c r="AD309" i="26"/>
  <c r="S309" i="26"/>
  <c r="E308" i="26"/>
  <c r="A308" i="26"/>
  <c r="O308" i="26"/>
  <c r="D308" i="26"/>
  <c r="H308" i="26"/>
  <c r="F308" i="26"/>
  <c r="C309" i="26"/>
  <c r="B308" i="26"/>
  <c r="R184" i="26"/>
  <c r="AA184" i="26" l="1"/>
  <c r="U184" i="26"/>
  <c r="T184" i="26" s="1"/>
  <c r="AD310" i="26"/>
  <c r="S310" i="26"/>
  <c r="W310" i="26"/>
  <c r="R310" i="26"/>
  <c r="U310" i="26"/>
  <c r="Q311" i="26"/>
  <c r="T310" i="26"/>
  <c r="C310" i="26"/>
  <c r="F309" i="26"/>
  <c r="B309" i="26"/>
  <c r="E309" i="26"/>
  <c r="A309" i="26"/>
  <c r="O309" i="26"/>
  <c r="D309" i="26"/>
  <c r="H309" i="26"/>
  <c r="AD184" i="26" l="1"/>
  <c r="H310" i="26"/>
  <c r="C311" i="26"/>
  <c r="F310" i="26"/>
  <c r="B310" i="26"/>
  <c r="E310" i="26"/>
  <c r="A310" i="26"/>
  <c r="O310" i="26"/>
  <c r="D310" i="26"/>
  <c r="R185" i="26"/>
  <c r="Q312" i="26"/>
  <c r="T311" i="26"/>
  <c r="AD311" i="26"/>
  <c r="S311" i="26"/>
  <c r="W311" i="26"/>
  <c r="R311" i="26"/>
  <c r="U311" i="26"/>
  <c r="U312" i="26" l="1"/>
  <c r="Q313" i="26"/>
  <c r="T312" i="26"/>
  <c r="AD312" i="26"/>
  <c r="S312" i="26"/>
  <c r="R312" i="26"/>
  <c r="W312" i="26"/>
  <c r="O311" i="26"/>
  <c r="D311" i="26"/>
  <c r="H311" i="26"/>
  <c r="C312" i="26"/>
  <c r="F311" i="26"/>
  <c r="B311" i="26"/>
  <c r="E311" i="26"/>
  <c r="A311" i="26"/>
  <c r="U185" i="26"/>
  <c r="T185" i="26" s="1"/>
  <c r="AD185" i="26" s="1"/>
  <c r="E312" i="26" l="1"/>
  <c r="A312" i="26"/>
  <c r="O312" i="26"/>
  <c r="D312" i="26"/>
  <c r="H312" i="26"/>
  <c r="F312" i="26"/>
  <c r="C313" i="26"/>
  <c r="B312" i="26"/>
  <c r="W313" i="26"/>
  <c r="R313" i="26"/>
  <c r="U313" i="26"/>
  <c r="Q314" i="26"/>
  <c r="T313" i="26"/>
  <c r="S313" i="26"/>
  <c r="AD313" i="26"/>
  <c r="R186" i="26"/>
  <c r="U186" i="26" l="1"/>
  <c r="T186" i="26" s="1"/>
  <c r="AD186" i="26" s="1"/>
  <c r="AD314" i="26"/>
  <c r="S314" i="26"/>
  <c r="W314" i="26"/>
  <c r="R314" i="26"/>
  <c r="U314" i="26"/>
  <c r="T314" i="26"/>
  <c r="Q315" i="26"/>
  <c r="C314" i="26"/>
  <c r="F313" i="26"/>
  <c r="B313" i="26"/>
  <c r="E313" i="26"/>
  <c r="A313" i="26"/>
  <c r="O313" i="26"/>
  <c r="D313" i="26"/>
  <c r="H313" i="26"/>
  <c r="H314" i="26" l="1"/>
  <c r="C315" i="26"/>
  <c r="F314" i="26"/>
  <c r="B314" i="26"/>
  <c r="E314" i="26"/>
  <c r="A314" i="26"/>
  <c r="O314" i="26"/>
  <c r="D314" i="26"/>
  <c r="R187" i="26"/>
  <c r="T315" i="26"/>
  <c r="AD315" i="26"/>
  <c r="S315" i="26"/>
  <c r="Q316" i="26"/>
  <c r="W315" i="26"/>
  <c r="R315" i="26"/>
  <c r="U315" i="26"/>
  <c r="O315" i="26" l="1"/>
  <c r="D315" i="26"/>
  <c r="H315" i="26"/>
  <c r="C316" i="26"/>
  <c r="F315" i="26"/>
  <c r="B315" i="26"/>
  <c r="E315" i="26"/>
  <c r="A315" i="26"/>
  <c r="AA316" i="26"/>
  <c r="S316" i="26"/>
  <c r="Q317" i="26"/>
  <c r="W316" i="26"/>
  <c r="R316" i="26"/>
  <c r="AD316" i="26"/>
  <c r="U316" i="26"/>
  <c r="T316" i="26"/>
  <c r="AB316" i="26"/>
  <c r="U187" i="26"/>
  <c r="T187" i="26" s="1"/>
  <c r="AD187" i="26" s="1"/>
  <c r="M316" i="26" l="1"/>
  <c r="E316" i="26"/>
  <c r="A316" i="26"/>
  <c r="L316" i="26"/>
  <c r="D316" i="26"/>
  <c r="H316" i="26"/>
  <c r="O316" i="26"/>
  <c r="C317" i="26"/>
  <c r="F316" i="26"/>
  <c r="B316" i="26"/>
  <c r="R188" i="26"/>
  <c r="W317" i="26"/>
  <c r="R317" i="26"/>
  <c r="U317" i="26"/>
  <c r="Q318" i="26"/>
  <c r="T317" i="26"/>
  <c r="S317" i="26"/>
  <c r="AD317" i="26"/>
  <c r="C318" i="26" l="1"/>
  <c r="F317" i="26"/>
  <c r="B317" i="26"/>
  <c r="E317" i="26"/>
  <c r="A317" i="26"/>
  <c r="O317" i="26"/>
  <c r="D317" i="26"/>
  <c r="H317" i="26"/>
  <c r="AD318" i="26"/>
  <c r="S318" i="26"/>
  <c r="W318" i="26"/>
  <c r="R318" i="26"/>
  <c r="U318" i="26"/>
  <c r="T318" i="26"/>
  <c r="Q319" i="26"/>
  <c r="U188" i="26"/>
  <c r="T188" i="26" s="1"/>
  <c r="AD188" i="26" s="1"/>
  <c r="Q320" i="26" l="1"/>
  <c r="T319" i="26"/>
  <c r="AD319" i="26"/>
  <c r="S319" i="26"/>
  <c r="W319" i="26"/>
  <c r="R319" i="26"/>
  <c r="U319" i="26"/>
  <c r="R189" i="26"/>
  <c r="H318" i="26"/>
  <c r="C319" i="26"/>
  <c r="F318" i="26"/>
  <c r="B318" i="26"/>
  <c r="E318" i="26"/>
  <c r="A318" i="26"/>
  <c r="O318" i="26"/>
  <c r="D318" i="26"/>
  <c r="U189" i="26" l="1"/>
  <c r="T189" i="26" s="1"/>
  <c r="AD189" i="26" s="1"/>
  <c r="O319" i="26"/>
  <c r="D319" i="26"/>
  <c r="H319" i="26"/>
  <c r="C320" i="26"/>
  <c r="F319" i="26"/>
  <c r="B319" i="26"/>
  <c r="E319" i="26"/>
  <c r="A319" i="26"/>
  <c r="U320" i="26"/>
  <c r="Q321" i="26"/>
  <c r="T320" i="26"/>
  <c r="AD320" i="26"/>
  <c r="S320" i="26"/>
  <c r="W320" i="26"/>
  <c r="R320" i="26"/>
  <c r="W321" i="26" l="1"/>
  <c r="R321" i="26"/>
  <c r="U321" i="26"/>
  <c r="Q322" i="26"/>
  <c r="T321" i="26"/>
  <c r="AD321" i="26"/>
  <c r="S321" i="26"/>
  <c r="E320" i="26"/>
  <c r="A320" i="26"/>
  <c r="O320" i="26"/>
  <c r="D320" i="26"/>
  <c r="H320" i="26"/>
  <c r="F320" i="26"/>
  <c r="C321" i="26"/>
  <c r="B320" i="26"/>
  <c r="R190" i="26"/>
  <c r="U190" i="26" l="1"/>
  <c r="T190" i="26" s="1"/>
  <c r="AD190" i="26" s="1"/>
  <c r="AD322" i="26"/>
  <c r="S322" i="26"/>
  <c r="W322" i="26"/>
  <c r="R322" i="26"/>
  <c r="U322" i="26"/>
  <c r="T322" i="26"/>
  <c r="Q323" i="26"/>
  <c r="C322" i="26"/>
  <c r="F321" i="26"/>
  <c r="B321" i="26"/>
  <c r="E321" i="26"/>
  <c r="A321" i="26"/>
  <c r="O321" i="26"/>
  <c r="D321" i="26"/>
  <c r="H321" i="26"/>
  <c r="H322" i="26" l="1"/>
  <c r="C323" i="26"/>
  <c r="F322" i="26"/>
  <c r="B322" i="26"/>
  <c r="E322" i="26"/>
  <c r="A322" i="26"/>
  <c r="O322" i="26"/>
  <c r="D322" i="26"/>
  <c r="R191" i="26"/>
  <c r="Q324" i="26"/>
  <c r="T323" i="26"/>
  <c r="AD323" i="26"/>
  <c r="S323" i="26"/>
  <c r="W323" i="26"/>
  <c r="R323" i="26"/>
  <c r="U323" i="26"/>
  <c r="U324" i="26" l="1"/>
  <c r="Q325" i="26"/>
  <c r="T324" i="26"/>
  <c r="AD324" i="26"/>
  <c r="S324" i="26"/>
  <c r="W324" i="26"/>
  <c r="R324" i="26"/>
  <c r="O323" i="26"/>
  <c r="D323" i="26"/>
  <c r="H323" i="26"/>
  <c r="C324" i="26"/>
  <c r="F323" i="26"/>
  <c r="B323" i="26"/>
  <c r="A323" i="26"/>
  <c r="E323" i="26"/>
  <c r="U191" i="26"/>
  <c r="T191" i="26" s="1"/>
  <c r="AD191" i="26" s="1"/>
  <c r="E324" i="26" l="1"/>
  <c r="A324" i="26"/>
  <c r="O324" i="26"/>
  <c r="D324" i="26"/>
  <c r="H324" i="26"/>
  <c r="C325" i="26"/>
  <c r="B324" i="26"/>
  <c r="F324" i="26"/>
  <c r="W325" i="26"/>
  <c r="R325" i="26"/>
  <c r="U325" i="26"/>
  <c r="Q326" i="26"/>
  <c r="T325" i="26"/>
  <c r="AD325" i="26"/>
  <c r="S325" i="26"/>
  <c r="R192" i="26"/>
  <c r="U192" i="26" l="1"/>
  <c r="T192" i="26" s="1"/>
  <c r="AD192" i="26" s="1"/>
  <c r="AD326" i="26"/>
  <c r="S326" i="26"/>
  <c r="W326" i="26"/>
  <c r="R326" i="26"/>
  <c r="U326" i="26"/>
  <c r="T326" i="26"/>
  <c r="Q327" i="26"/>
  <c r="C326" i="26"/>
  <c r="F325" i="26"/>
  <c r="B325" i="26"/>
  <c r="E325" i="26"/>
  <c r="A325" i="26"/>
  <c r="O325" i="26"/>
  <c r="D325" i="26"/>
  <c r="H325" i="26"/>
  <c r="H326" i="26" l="1"/>
  <c r="C327" i="26"/>
  <c r="F326" i="26"/>
  <c r="B326" i="26"/>
  <c r="E326" i="26"/>
  <c r="A326" i="26"/>
  <c r="D326" i="26"/>
  <c r="O326" i="26"/>
  <c r="R193" i="26"/>
  <c r="Q328" i="26"/>
  <c r="T327" i="26"/>
  <c r="AD327" i="26"/>
  <c r="S327" i="26"/>
  <c r="W327" i="26"/>
  <c r="R327" i="26"/>
  <c r="U327" i="26"/>
  <c r="AB328" i="26" l="1"/>
  <c r="T328" i="26"/>
  <c r="Q329" i="26"/>
  <c r="W328" i="26"/>
  <c r="AA328" i="26"/>
  <c r="U328" i="26"/>
  <c r="S328" i="26"/>
  <c r="AD328" i="26"/>
  <c r="R328" i="26"/>
  <c r="O327" i="26"/>
  <c r="D327" i="26"/>
  <c r="H327" i="26"/>
  <c r="C328" i="26"/>
  <c r="F327" i="26"/>
  <c r="B327" i="26"/>
  <c r="E327" i="26"/>
  <c r="A327" i="26"/>
  <c r="U193" i="26"/>
  <c r="T193" i="26" s="1"/>
  <c r="AD193" i="26" s="1"/>
  <c r="R194" i="26" l="1"/>
  <c r="U194" i="26" s="1"/>
  <c r="T194" i="26" s="1"/>
  <c r="AD194" i="26" s="1"/>
  <c r="AD329" i="26"/>
  <c r="S329" i="26"/>
  <c r="W329" i="26"/>
  <c r="R329" i="26"/>
  <c r="U329" i="26"/>
  <c r="T329" i="26"/>
  <c r="Q330" i="26"/>
  <c r="C329" i="26"/>
  <c r="O328" i="26"/>
  <c r="F328" i="26"/>
  <c r="E328" i="26"/>
  <c r="A328" i="26"/>
  <c r="M328" i="26"/>
  <c r="D328" i="26"/>
  <c r="L328" i="26"/>
  <c r="H328" i="26"/>
  <c r="B328" i="26"/>
  <c r="H329" i="26" l="1"/>
  <c r="C330" i="26"/>
  <c r="F329" i="26"/>
  <c r="B329" i="26"/>
  <c r="E329" i="26"/>
  <c r="A329" i="26"/>
  <c r="O329" i="26"/>
  <c r="D329" i="26"/>
  <c r="R195" i="26"/>
  <c r="Q331" i="26"/>
  <c r="T330" i="26"/>
  <c r="AD330" i="26"/>
  <c r="S330" i="26"/>
  <c r="W330" i="26"/>
  <c r="R330" i="26"/>
  <c r="U330" i="26"/>
  <c r="U331" i="26" l="1"/>
  <c r="Q332" i="26"/>
  <c r="T331" i="26"/>
  <c r="AD331" i="26"/>
  <c r="S331" i="26"/>
  <c r="W331" i="26"/>
  <c r="R331" i="26"/>
  <c r="O330" i="26"/>
  <c r="D330" i="26"/>
  <c r="H330" i="26"/>
  <c r="C331" i="26"/>
  <c r="F330" i="26"/>
  <c r="B330" i="26"/>
  <c r="E330" i="26"/>
  <c r="A330" i="26"/>
  <c r="U195" i="26"/>
  <c r="T195" i="26" s="1"/>
  <c r="AD195" i="26" s="1"/>
  <c r="E331" i="26" l="1"/>
  <c r="A331" i="26"/>
  <c r="O331" i="26"/>
  <c r="D331" i="26"/>
  <c r="H331" i="26"/>
  <c r="F331" i="26"/>
  <c r="B331" i="26"/>
  <c r="C332" i="26"/>
  <c r="W332" i="26"/>
  <c r="R332" i="26"/>
  <c r="U332" i="26"/>
  <c r="Q333" i="26"/>
  <c r="T332" i="26"/>
  <c r="AD332" i="26"/>
  <c r="S332" i="26"/>
  <c r="R196" i="26"/>
  <c r="AA196" i="26" l="1"/>
  <c r="U196" i="26"/>
  <c r="T196" i="26" s="1"/>
  <c r="AD333" i="26"/>
  <c r="S333" i="26"/>
  <c r="W333" i="26"/>
  <c r="R333" i="26"/>
  <c r="U333" i="26"/>
  <c r="T333" i="26"/>
  <c r="Q334" i="26"/>
  <c r="C333" i="26"/>
  <c r="F332" i="26"/>
  <c r="B332" i="26"/>
  <c r="E332" i="26"/>
  <c r="A332" i="26"/>
  <c r="O332" i="26"/>
  <c r="D332" i="26"/>
  <c r="H332" i="26"/>
  <c r="AD196" i="26" l="1"/>
  <c r="H333" i="26"/>
  <c r="C334" i="26"/>
  <c r="F333" i="26"/>
  <c r="B333" i="26"/>
  <c r="E333" i="26"/>
  <c r="A333" i="26"/>
  <c r="O333" i="26"/>
  <c r="D333" i="26"/>
  <c r="R197" i="26"/>
  <c r="Q335" i="26"/>
  <c r="T334" i="26"/>
  <c r="AD334" i="26"/>
  <c r="S334" i="26"/>
  <c r="W334" i="26"/>
  <c r="R334" i="26"/>
  <c r="U334" i="26"/>
  <c r="U335" i="26" l="1"/>
  <c r="Q336" i="26"/>
  <c r="T335" i="26"/>
  <c r="AD335" i="26"/>
  <c r="S335" i="26"/>
  <c r="W335" i="26"/>
  <c r="R335" i="26"/>
  <c r="O334" i="26"/>
  <c r="D334" i="26"/>
  <c r="H334" i="26"/>
  <c r="C335" i="26"/>
  <c r="F334" i="26"/>
  <c r="B334" i="26"/>
  <c r="A334" i="26"/>
  <c r="E334" i="26"/>
  <c r="U197" i="26"/>
  <c r="T197" i="26" s="1"/>
  <c r="AD197" i="26" s="1"/>
  <c r="E335" i="26" l="1"/>
  <c r="A335" i="26"/>
  <c r="O335" i="26"/>
  <c r="D335" i="26"/>
  <c r="H335" i="26"/>
  <c r="C336" i="26"/>
  <c r="B335" i="26"/>
  <c r="F335" i="26"/>
  <c r="W336" i="26"/>
  <c r="R336" i="26"/>
  <c r="U336" i="26"/>
  <c r="Q337" i="26"/>
  <c r="T336" i="26"/>
  <c r="AD336" i="26"/>
  <c r="S336" i="26"/>
  <c r="R198" i="26"/>
  <c r="U198" i="26" l="1"/>
  <c r="T198" i="26" s="1"/>
  <c r="AD198" i="26" s="1"/>
  <c r="AD337" i="26"/>
  <c r="S337" i="26"/>
  <c r="W337" i="26"/>
  <c r="R337" i="26"/>
  <c r="U337" i="26"/>
  <c r="T337" i="26"/>
  <c r="Q338" i="26"/>
  <c r="C337" i="26"/>
  <c r="F336" i="26"/>
  <c r="B336" i="26"/>
  <c r="E336" i="26"/>
  <c r="A336" i="26"/>
  <c r="O336" i="26"/>
  <c r="D336" i="26"/>
  <c r="H336" i="26"/>
  <c r="H337" i="26" l="1"/>
  <c r="C338" i="26"/>
  <c r="F337" i="26"/>
  <c r="B337" i="26"/>
  <c r="E337" i="26"/>
  <c r="A337" i="26"/>
  <c r="D337" i="26"/>
  <c r="O337" i="26"/>
  <c r="R199" i="26"/>
  <c r="Q339" i="26"/>
  <c r="T338" i="26"/>
  <c r="AD338" i="26"/>
  <c r="S338" i="26"/>
  <c r="W338" i="26"/>
  <c r="R338" i="26"/>
  <c r="U338" i="26"/>
  <c r="U339" i="26" l="1"/>
  <c r="T339" i="26"/>
  <c r="AD339" i="26"/>
  <c r="S339" i="26"/>
  <c r="W339" i="26"/>
  <c r="R339" i="26"/>
  <c r="Q340" i="26"/>
  <c r="O338" i="26"/>
  <c r="D338" i="26"/>
  <c r="H338" i="26"/>
  <c r="C339" i="26"/>
  <c r="F338" i="26"/>
  <c r="B338" i="26"/>
  <c r="E338" i="26"/>
  <c r="A338" i="26"/>
  <c r="U199" i="26"/>
  <c r="T199" i="26" s="1"/>
  <c r="AD199" i="26" s="1"/>
  <c r="E339" i="26" l="1"/>
  <c r="A339" i="26"/>
  <c r="O339" i="26"/>
  <c r="D339" i="26"/>
  <c r="H339" i="26"/>
  <c r="F339" i="26"/>
  <c r="C340" i="26"/>
  <c r="B339" i="26"/>
  <c r="AB340" i="26"/>
  <c r="T340" i="26"/>
  <c r="AA340" i="26"/>
  <c r="S340" i="26"/>
  <c r="Q341" i="26"/>
  <c r="W340" i="26"/>
  <c r="R340" i="26"/>
  <c r="AD340" i="26"/>
  <c r="U340" i="26"/>
  <c r="R200" i="26"/>
  <c r="C341" i="26" l="1"/>
  <c r="O340" i="26"/>
  <c r="F340" i="26"/>
  <c r="B340" i="26"/>
  <c r="M340" i="26"/>
  <c r="E340" i="26"/>
  <c r="A340" i="26"/>
  <c r="L340" i="26"/>
  <c r="D340" i="26"/>
  <c r="H340" i="26"/>
  <c r="U200" i="26"/>
  <c r="T200" i="26" s="1"/>
  <c r="AD200" i="26" s="1"/>
  <c r="AD341" i="26"/>
  <c r="S341" i="26"/>
  <c r="W341" i="26"/>
  <c r="R341" i="26"/>
  <c r="U341" i="26"/>
  <c r="T341" i="26"/>
  <c r="Q342" i="26"/>
  <c r="R201" i="26" l="1"/>
  <c r="Q343" i="26"/>
  <c r="T342" i="26"/>
  <c r="AD342" i="26"/>
  <c r="S342" i="26"/>
  <c r="W342" i="26"/>
  <c r="R342" i="26"/>
  <c r="U342" i="26"/>
  <c r="H341" i="26"/>
  <c r="C342" i="26"/>
  <c r="F341" i="26"/>
  <c r="B341" i="26"/>
  <c r="E341" i="26"/>
  <c r="A341" i="26"/>
  <c r="D341" i="26"/>
  <c r="O341" i="26"/>
  <c r="O342" i="26" l="1"/>
  <c r="D342" i="26"/>
  <c r="H342" i="26"/>
  <c r="C343" i="26"/>
  <c r="F342" i="26"/>
  <c r="B342" i="26"/>
  <c r="E342" i="26"/>
  <c r="A342" i="26"/>
  <c r="Q344" i="26"/>
  <c r="U343" i="26"/>
  <c r="T343" i="26"/>
  <c r="AD343" i="26"/>
  <c r="S343" i="26"/>
  <c r="W343" i="26"/>
  <c r="R343" i="26"/>
  <c r="U201" i="26"/>
  <c r="T201" i="26" s="1"/>
  <c r="AD201" i="26" s="1"/>
  <c r="E343" i="26" l="1"/>
  <c r="A343" i="26"/>
  <c r="O343" i="26"/>
  <c r="D343" i="26"/>
  <c r="H343" i="26"/>
  <c r="F343" i="26"/>
  <c r="C344" i="26"/>
  <c r="B343" i="26"/>
  <c r="R202" i="26"/>
  <c r="AD344" i="26"/>
  <c r="W344" i="26"/>
  <c r="U344" i="26"/>
  <c r="Q345" i="26"/>
  <c r="S344" i="26"/>
  <c r="R344" i="26"/>
  <c r="T344" i="26"/>
  <c r="C345" i="26" l="1"/>
  <c r="F344" i="26"/>
  <c r="B344" i="26"/>
  <c r="E344" i="26"/>
  <c r="A344" i="26"/>
  <c r="O344" i="26"/>
  <c r="D344" i="26"/>
  <c r="H344" i="26"/>
  <c r="Q346" i="26"/>
  <c r="T345" i="26"/>
  <c r="AD345" i="26"/>
  <c r="S345" i="26"/>
  <c r="W345" i="26"/>
  <c r="R345" i="26"/>
  <c r="U345" i="26"/>
  <c r="U202" i="26"/>
  <c r="T202" i="26" s="1"/>
  <c r="AD202" i="26" s="1"/>
  <c r="R203" i="26" l="1"/>
  <c r="U346" i="26"/>
  <c r="Q347" i="26"/>
  <c r="T346" i="26"/>
  <c r="AD346" i="26"/>
  <c r="S346" i="26"/>
  <c r="R346" i="26"/>
  <c r="W346" i="26"/>
  <c r="O345" i="26"/>
  <c r="D345" i="26"/>
  <c r="H345" i="26"/>
  <c r="C346" i="26"/>
  <c r="F345" i="26"/>
  <c r="B345" i="26"/>
  <c r="E345" i="26"/>
  <c r="A345" i="26"/>
  <c r="E346" i="26" l="1"/>
  <c r="A346" i="26"/>
  <c r="O346" i="26"/>
  <c r="D346" i="26"/>
  <c r="H346" i="26"/>
  <c r="F346" i="26"/>
  <c r="C347" i="26"/>
  <c r="B346" i="26"/>
  <c r="W347" i="26"/>
  <c r="R347" i="26"/>
  <c r="U347" i="26"/>
  <c r="Q348" i="26"/>
  <c r="T347" i="26"/>
  <c r="S347" i="26"/>
  <c r="AD347" i="26"/>
  <c r="U203" i="26"/>
  <c r="T203" i="26" s="1"/>
  <c r="AD203" i="26" s="1"/>
  <c r="AD348" i="26" l="1"/>
  <c r="S348" i="26"/>
  <c r="W348" i="26"/>
  <c r="R348" i="26"/>
  <c r="U348" i="26"/>
  <c r="T348" i="26"/>
  <c r="Q349" i="26"/>
  <c r="C348" i="26"/>
  <c r="F347" i="26"/>
  <c r="B347" i="26"/>
  <c r="E347" i="26"/>
  <c r="A347" i="26"/>
  <c r="O347" i="26"/>
  <c r="D347" i="26"/>
  <c r="H347" i="26"/>
  <c r="R204" i="26"/>
  <c r="U204" i="26" l="1"/>
  <c r="T204" i="26" s="1"/>
  <c r="AD204" i="26" s="1"/>
  <c r="H348" i="26"/>
  <c r="C349" i="26"/>
  <c r="F348" i="26"/>
  <c r="B348" i="26"/>
  <c r="E348" i="26"/>
  <c r="A348" i="26"/>
  <c r="O348" i="26"/>
  <c r="D348" i="26"/>
  <c r="Q350" i="26"/>
  <c r="T349" i="26"/>
  <c r="AD349" i="26"/>
  <c r="S349" i="26"/>
  <c r="W349" i="26"/>
  <c r="R349" i="26"/>
  <c r="U349" i="26"/>
  <c r="O349" i="26" l="1"/>
  <c r="D349" i="26"/>
  <c r="H349" i="26"/>
  <c r="C350" i="26"/>
  <c r="F349" i="26"/>
  <c r="B349" i="26"/>
  <c r="E349" i="26"/>
  <c r="A349" i="26"/>
  <c r="U350" i="26"/>
  <c r="Q351" i="26"/>
  <c r="T350" i="26"/>
  <c r="AD350" i="26"/>
  <c r="S350" i="26"/>
  <c r="W350" i="26"/>
  <c r="R350" i="26"/>
  <c r="R205" i="26"/>
  <c r="U205" i="26" l="1"/>
  <c r="T205" i="26" s="1"/>
  <c r="AD205" i="26" s="1"/>
  <c r="E350" i="26"/>
  <c r="A350" i="26"/>
  <c r="O350" i="26"/>
  <c r="D350" i="26"/>
  <c r="H350" i="26"/>
  <c r="F350" i="26"/>
  <c r="C351" i="26"/>
  <c r="B350" i="26"/>
  <c r="Q352" i="26"/>
  <c r="W351" i="26"/>
  <c r="R351" i="26"/>
  <c r="U351" i="26"/>
  <c r="T351" i="26"/>
  <c r="AD351" i="26"/>
  <c r="S351" i="26"/>
  <c r="R206" i="26" l="1"/>
  <c r="U206" i="26" s="1"/>
  <c r="T206" i="26" s="1"/>
  <c r="AD206" i="26" s="1"/>
  <c r="AD352" i="26"/>
  <c r="U352" i="26"/>
  <c r="AB352" i="26"/>
  <c r="T352" i="26"/>
  <c r="AA352" i="26"/>
  <c r="S352" i="26"/>
  <c r="W352" i="26"/>
  <c r="Q353" i="26"/>
  <c r="R352" i="26"/>
  <c r="C352" i="26"/>
  <c r="F351" i="26"/>
  <c r="B351" i="26"/>
  <c r="E351" i="26"/>
  <c r="A351" i="26"/>
  <c r="O351" i="26"/>
  <c r="D351" i="26"/>
  <c r="H351" i="26"/>
  <c r="H352" i="26" l="1"/>
  <c r="C353" i="26"/>
  <c r="O352" i="26"/>
  <c r="F352" i="26"/>
  <c r="B352" i="26"/>
  <c r="M352" i="26"/>
  <c r="E352" i="26"/>
  <c r="A352" i="26"/>
  <c r="L352" i="26"/>
  <c r="D352" i="26"/>
  <c r="Q354" i="26"/>
  <c r="T353" i="26"/>
  <c r="AD353" i="26"/>
  <c r="S353" i="26"/>
  <c r="W353" i="26"/>
  <c r="R353" i="26"/>
  <c r="U353" i="26"/>
  <c r="R207" i="26"/>
  <c r="U354" i="26" l="1"/>
  <c r="Q355" i="26"/>
  <c r="T354" i="26"/>
  <c r="AD354" i="26"/>
  <c r="S354" i="26"/>
  <c r="W354" i="26"/>
  <c r="R354" i="26"/>
  <c r="U207" i="26"/>
  <c r="T207" i="26" s="1"/>
  <c r="AD207" i="26" s="1"/>
  <c r="O353" i="26"/>
  <c r="D353" i="26"/>
  <c r="H353" i="26"/>
  <c r="C354" i="26"/>
  <c r="F353" i="26"/>
  <c r="B353" i="26"/>
  <c r="E353" i="26"/>
  <c r="A353" i="26"/>
  <c r="Q356" i="26" l="1"/>
  <c r="W355" i="26"/>
  <c r="R355" i="26"/>
  <c r="U355" i="26"/>
  <c r="T355" i="26"/>
  <c r="AD355" i="26"/>
  <c r="S355" i="26"/>
  <c r="E354" i="26"/>
  <c r="A354" i="26"/>
  <c r="O354" i="26"/>
  <c r="D354" i="26"/>
  <c r="H354" i="26"/>
  <c r="F354" i="26"/>
  <c r="C355" i="26"/>
  <c r="B354" i="26"/>
  <c r="R208" i="26"/>
  <c r="AA208" i="26" l="1"/>
  <c r="U208" i="26"/>
  <c r="T208" i="26" s="1"/>
  <c r="AD208" i="26" s="1"/>
  <c r="F355" i="26"/>
  <c r="B355" i="26"/>
  <c r="E355" i="26"/>
  <c r="A355" i="26"/>
  <c r="C356" i="26"/>
  <c r="O355" i="26"/>
  <c r="D355" i="26"/>
  <c r="H355" i="26"/>
  <c r="U356" i="26"/>
  <c r="T356" i="26"/>
  <c r="AD356" i="26"/>
  <c r="S356" i="26"/>
  <c r="W356" i="26"/>
  <c r="R356" i="26"/>
  <c r="Q357" i="26"/>
  <c r="E356" i="26" l="1"/>
  <c r="C357" i="26"/>
  <c r="O356" i="26"/>
  <c r="D356" i="26"/>
  <c r="H356" i="26"/>
  <c r="F356" i="26"/>
  <c r="R209" i="26"/>
  <c r="T357" i="26"/>
  <c r="AD357" i="26"/>
  <c r="S357" i="26"/>
  <c r="Q358" i="26"/>
  <c r="W357" i="26"/>
  <c r="R357" i="26"/>
  <c r="U357" i="26"/>
  <c r="AD358" i="26" l="1"/>
  <c r="S358" i="26"/>
  <c r="Q359" i="26"/>
  <c r="W358" i="26"/>
  <c r="R358" i="26"/>
  <c r="U358" i="26"/>
  <c r="T358" i="26"/>
  <c r="U209" i="26"/>
  <c r="T209" i="26" s="1"/>
  <c r="AD209" i="26" s="1"/>
  <c r="C358" i="26"/>
  <c r="O357" i="26"/>
  <c r="D357" i="26"/>
  <c r="H357" i="26"/>
  <c r="F357" i="26"/>
  <c r="E357" i="26"/>
  <c r="Q360" i="26" l="1"/>
  <c r="W359" i="26"/>
  <c r="R359" i="26"/>
  <c r="U359" i="26"/>
  <c r="T359" i="26"/>
  <c r="S359" i="26"/>
  <c r="AD359" i="26"/>
  <c r="H358" i="26"/>
  <c r="F358" i="26"/>
  <c r="E358" i="26"/>
  <c r="O358" i="26"/>
  <c r="D358" i="26"/>
  <c r="C359" i="26"/>
  <c r="R210" i="26"/>
  <c r="U210" i="26" l="1"/>
  <c r="T210" i="26" s="1"/>
  <c r="AD210" i="26" s="1"/>
  <c r="F359" i="26"/>
  <c r="E359" i="26"/>
  <c r="C360" i="26"/>
  <c r="O359" i="26"/>
  <c r="D359" i="26"/>
  <c r="H359" i="26"/>
  <c r="U360" i="26"/>
  <c r="T360" i="26"/>
  <c r="AD360" i="26"/>
  <c r="S360" i="26"/>
  <c r="W360" i="26"/>
  <c r="R360" i="26"/>
  <c r="Q361" i="26"/>
  <c r="Q362" i="26" l="1"/>
  <c r="T361" i="26"/>
  <c r="AD361" i="26"/>
  <c r="S361" i="26"/>
  <c r="W361" i="26"/>
  <c r="R361" i="26"/>
  <c r="U361" i="26"/>
  <c r="R211" i="26"/>
  <c r="E360" i="26"/>
  <c r="C361" i="26"/>
  <c r="O360" i="26"/>
  <c r="D360" i="26"/>
  <c r="H360" i="26"/>
  <c r="F360" i="26"/>
  <c r="U211" i="26" l="1"/>
  <c r="T211" i="26" s="1"/>
  <c r="AD211" i="26" s="1"/>
  <c r="C362" i="26"/>
  <c r="O361" i="26"/>
  <c r="D361" i="26"/>
  <c r="H361" i="26"/>
  <c r="F361" i="26"/>
  <c r="E361" i="26"/>
  <c r="Q363" i="26"/>
  <c r="W362" i="26"/>
  <c r="R362" i="26"/>
  <c r="U362" i="26"/>
  <c r="T362" i="26"/>
  <c r="AD362" i="26"/>
  <c r="S362" i="26"/>
  <c r="C363" i="26" l="1"/>
  <c r="H362" i="26"/>
  <c r="F362" i="26"/>
  <c r="E362" i="26"/>
  <c r="D362" i="26"/>
  <c r="O362" i="26"/>
  <c r="R212" i="26"/>
  <c r="U363" i="26"/>
  <c r="Q364" i="26"/>
  <c r="T363" i="26"/>
  <c r="AD363" i="26"/>
  <c r="S363" i="26"/>
  <c r="W363" i="26"/>
  <c r="R363" i="26"/>
  <c r="U212" i="26" l="1"/>
  <c r="T212" i="26" s="1"/>
  <c r="AD212" i="26" s="1"/>
  <c r="W364" i="26"/>
  <c r="R364" i="26"/>
  <c r="AD364" i="26"/>
  <c r="U364" i="26"/>
  <c r="Q365" i="26"/>
  <c r="AB364" i="26"/>
  <c r="T364" i="26"/>
  <c r="AA364" i="26"/>
  <c r="S364" i="26"/>
  <c r="E363" i="26"/>
  <c r="C364" i="26"/>
  <c r="O363" i="26"/>
  <c r="D363" i="26"/>
  <c r="H363" i="26"/>
  <c r="F363" i="26"/>
  <c r="AD365" i="26" l="1"/>
  <c r="S365" i="26"/>
  <c r="Q366" i="26"/>
  <c r="W365" i="26"/>
  <c r="R365" i="26"/>
  <c r="U365" i="26"/>
  <c r="T365" i="26"/>
  <c r="R213" i="26"/>
  <c r="C365" i="26"/>
  <c r="L364" i="26"/>
  <c r="D364" i="26"/>
  <c r="H364" i="26"/>
  <c r="O364" i="26"/>
  <c r="F364" i="26"/>
  <c r="M364" i="26"/>
  <c r="E364" i="26"/>
  <c r="U213" i="26" l="1"/>
  <c r="T213" i="26" s="1"/>
  <c r="AD213" i="26" s="1"/>
  <c r="Q367" i="26"/>
  <c r="W366" i="26"/>
  <c r="R366" i="26"/>
  <c r="U366" i="26"/>
  <c r="T366" i="26"/>
  <c r="S366" i="26"/>
  <c r="AD366" i="26"/>
  <c r="H365" i="26"/>
  <c r="F365" i="26"/>
  <c r="E365" i="26"/>
  <c r="O365" i="26"/>
  <c r="D365" i="26"/>
  <c r="C366" i="26"/>
  <c r="F366" i="26" l="1"/>
  <c r="E366" i="26"/>
  <c r="C367" i="26"/>
  <c r="O366" i="26"/>
  <c r="D366" i="26"/>
  <c r="H366" i="26"/>
  <c r="U367" i="26"/>
  <c r="T367" i="26"/>
  <c r="AD367" i="26"/>
  <c r="S367" i="26"/>
  <c r="W367" i="26"/>
  <c r="R367" i="26"/>
  <c r="Q368" i="26"/>
  <c r="R214" i="26"/>
  <c r="E367" i="26" l="1"/>
  <c r="C368" i="26"/>
  <c r="O367" i="26"/>
  <c r="D367" i="26"/>
  <c r="H367" i="26"/>
  <c r="F367" i="26"/>
  <c r="U214" i="26"/>
  <c r="T214" i="26" s="1"/>
  <c r="AD214" i="26" s="1"/>
  <c r="T368" i="26"/>
  <c r="AD368" i="26"/>
  <c r="S368" i="26"/>
  <c r="Q369" i="26"/>
  <c r="W368" i="26"/>
  <c r="R368" i="26"/>
  <c r="U368" i="26"/>
  <c r="AD369" i="26" l="1"/>
  <c r="S369" i="26"/>
  <c r="Q370" i="26"/>
  <c r="W369" i="26"/>
  <c r="R369" i="26"/>
  <c r="U369" i="26"/>
  <c r="T369" i="26"/>
  <c r="R215" i="26"/>
  <c r="C369" i="26"/>
  <c r="O368" i="26"/>
  <c r="D368" i="26"/>
  <c r="H368" i="26"/>
  <c r="F368" i="26"/>
  <c r="E368" i="26"/>
  <c r="U215" i="26" l="1"/>
  <c r="T215" i="26" s="1"/>
  <c r="AD215" i="26" s="1"/>
  <c r="Q371" i="26"/>
  <c r="W370" i="26"/>
  <c r="R370" i="26"/>
  <c r="U370" i="26"/>
  <c r="T370" i="26"/>
  <c r="AD370" i="26"/>
  <c r="S370" i="26"/>
  <c r="H369" i="26"/>
  <c r="F369" i="26"/>
  <c r="E369" i="26"/>
  <c r="D369" i="26"/>
  <c r="C370" i="26"/>
  <c r="O369" i="26"/>
  <c r="U371" i="26" l="1"/>
  <c r="T371" i="26"/>
  <c r="AD371" i="26"/>
  <c r="S371" i="26"/>
  <c r="R371" i="26"/>
  <c r="Q372" i="26"/>
  <c r="W371" i="26"/>
  <c r="F370" i="26"/>
  <c r="E370" i="26"/>
  <c r="C371" i="26"/>
  <c r="O370" i="26"/>
  <c r="D370" i="26"/>
  <c r="H370" i="26"/>
  <c r="R216" i="26"/>
  <c r="U216" i="26" l="1"/>
  <c r="T216" i="26" s="1"/>
  <c r="AD216" i="26" s="1"/>
  <c r="E371" i="26"/>
  <c r="C372" i="26"/>
  <c r="O371" i="26"/>
  <c r="D371" i="26"/>
  <c r="H371" i="26"/>
  <c r="F371" i="26"/>
  <c r="T372" i="26"/>
  <c r="AD372" i="26"/>
  <c r="S372" i="26"/>
  <c r="Q373" i="26"/>
  <c r="W372" i="26"/>
  <c r="R372" i="26"/>
  <c r="U372" i="26"/>
  <c r="AD373" i="26" l="1"/>
  <c r="S373" i="26"/>
  <c r="Q374" i="26"/>
  <c r="W373" i="26"/>
  <c r="R373" i="26"/>
  <c r="U373" i="26"/>
  <c r="T373" i="26"/>
  <c r="C373" i="26"/>
  <c r="O372" i="26"/>
  <c r="D372" i="26"/>
  <c r="H372" i="26"/>
  <c r="F372" i="26"/>
  <c r="E372" i="26"/>
  <c r="R217" i="26"/>
  <c r="H373" i="26" l="1"/>
  <c r="F373" i="26"/>
  <c r="E373" i="26"/>
  <c r="C374" i="26"/>
  <c r="O373" i="26"/>
  <c r="D373" i="26"/>
  <c r="Q375" i="26"/>
  <c r="W374" i="26"/>
  <c r="R374" i="26"/>
  <c r="U374" i="26"/>
  <c r="T374" i="26"/>
  <c r="AD374" i="26"/>
  <c r="S374" i="26"/>
  <c r="U217" i="26"/>
  <c r="T217" i="26" s="1"/>
  <c r="AD217" i="26" s="1"/>
  <c r="R218" i="26" l="1"/>
  <c r="F374" i="26"/>
  <c r="E374" i="26"/>
  <c r="C375" i="26"/>
  <c r="O374" i="26"/>
  <c r="D374" i="26"/>
  <c r="H374" i="26"/>
  <c r="U218" i="26"/>
  <c r="T218" i="26" s="1"/>
  <c r="AD218" i="26" s="1"/>
  <c r="U375" i="26"/>
  <c r="Q376" i="26"/>
  <c r="T375" i="26"/>
  <c r="AD375" i="26"/>
  <c r="S375" i="26"/>
  <c r="W375" i="26"/>
  <c r="R375" i="26"/>
  <c r="R219" i="26" l="1"/>
  <c r="E375" i="26"/>
  <c r="C376" i="26"/>
  <c r="O375" i="26"/>
  <c r="D375" i="26"/>
  <c r="H375" i="26"/>
  <c r="F375" i="26"/>
  <c r="W376" i="26"/>
  <c r="R376" i="26"/>
  <c r="AD376" i="26"/>
  <c r="U376" i="26"/>
  <c r="Q377" i="26"/>
  <c r="AB376" i="26"/>
  <c r="AB25" i="26" s="1"/>
  <c r="T376" i="26"/>
  <c r="AA376" i="26"/>
  <c r="S376" i="26"/>
  <c r="AD377" i="26" l="1"/>
  <c r="S377" i="26"/>
  <c r="Q378" i="26"/>
  <c r="W377" i="26"/>
  <c r="R377" i="26"/>
  <c r="U377" i="26"/>
  <c r="T377" i="26"/>
  <c r="C377" i="26"/>
  <c r="L376" i="26"/>
  <c r="L25" i="26" s="1"/>
  <c r="D376" i="26"/>
  <c r="H376" i="26"/>
  <c r="O376" i="26"/>
  <c r="F376" i="26"/>
  <c r="M376" i="26"/>
  <c r="M25" i="26" s="1"/>
  <c r="E376" i="26"/>
  <c r="U219" i="26"/>
  <c r="T219" i="26" s="1"/>
  <c r="AD219" i="26" s="1"/>
  <c r="R220" i="26" l="1"/>
  <c r="Q379" i="26"/>
  <c r="W378" i="26"/>
  <c r="R378" i="26"/>
  <c r="U378" i="26"/>
  <c r="T378" i="26"/>
  <c r="S378" i="26"/>
  <c r="AD378" i="26"/>
  <c r="AA220" i="26"/>
  <c r="U220" i="26"/>
  <c r="T220" i="26" s="1"/>
  <c r="AD220" i="26" s="1"/>
  <c r="H377" i="26"/>
  <c r="F377" i="26"/>
  <c r="E377" i="26"/>
  <c r="O377" i="26"/>
  <c r="D377" i="26"/>
  <c r="C378" i="26"/>
  <c r="R221" i="26" l="1"/>
  <c r="U221" i="26" s="1"/>
  <c r="T221" i="26" s="1"/>
  <c r="AD221" i="26" s="1"/>
  <c r="F378" i="26"/>
  <c r="E378" i="26"/>
  <c r="C379" i="26"/>
  <c r="O378" i="26"/>
  <c r="D378" i="26"/>
  <c r="H378" i="26"/>
  <c r="U379" i="26"/>
  <c r="T379" i="26"/>
  <c r="AD379" i="26"/>
  <c r="S379" i="26"/>
  <c r="W379" i="26"/>
  <c r="R379" i="26"/>
  <c r="Q380" i="26"/>
  <c r="T380" i="26" l="1"/>
  <c r="AD380" i="26"/>
  <c r="S380" i="26"/>
  <c r="Q381" i="26"/>
  <c r="W380" i="26"/>
  <c r="R380" i="26"/>
  <c r="U380" i="26"/>
  <c r="E379" i="26"/>
  <c r="C380" i="26"/>
  <c r="O379" i="26"/>
  <c r="D379" i="26"/>
  <c r="H379" i="26"/>
  <c r="F379" i="26"/>
  <c r="R222" i="26"/>
  <c r="AD381" i="26" l="1"/>
  <c r="S381" i="26"/>
  <c r="Q382" i="26"/>
  <c r="W381" i="26"/>
  <c r="R381" i="26"/>
  <c r="U381" i="26"/>
  <c r="T381" i="26"/>
  <c r="U222" i="26"/>
  <c r="T222" i="26" s="1"/>
  <c r="AD222" i="26" s="1"/>
  <c r="C381" i="26"/>
  <c r="O380" i="26"/>
  <c r="D380" i="26"/>
  <c r="H380" i="26"/>
  <c r="F380" i="26"/>
  <c r="E380" i="26"/>
  <c r="Q383" i="26" l="1"/>
  <c r="W382" i="26"/>
  <c r="R382" i="26"/>
  <c r="U382" i="26"/>
  <c r="T382" i="26"/>
  <c r="AD382" i="26"/>
  <c r="S382" i="26"/>
  <c r="H381" i="26"/>
  <c r="F381" i="26"/>
  <c r="E381" i="26"/>
  <c r="D381" i="26"/>
  <c r="C382" i="26"/>
  <c r="O381" i="26"/>
  <c r="R223" i="26"/>
  <c r="F382" i="26" l="1"/>
  <c r="E382" i="26"/>
  <c r="C383" i="26"/>
  <c r="O382" i="26"/>
  <c r="D382" i="26"/>
  <c r="H382" i="26"/>
  <c r="U223" i="26"/>
  <c r="T223" i="26" s="1"/>
  <c r="AD223" i="26" s="1"/>
  <c r="U383" i="26"/>
  <c r="T383" i="26"/>
  <c r="AD383" i="26"/>
  <c r="S383" i="26"/>
  <c r="R383" i="26"/>
  <c r="Q384" i="26"/>
  <c r="W383" i="26"/>
  <c r="R224" i="26" l="1"/>
  <c r="E383" i="26"/>
  <c r="C384" i="26"/>
  <c r="O383" i="26"/>
  <c r="D383" i="26"/>
  <c r="H383" i="26"/>
  <c r="F383" i="26"/>
  <c r="T384" i="26"/>
  <c r="AD384" i="26"/>
  <c r="S384" i="26"/>
  <c r="Q385" i="26"/>
  <c r="W384" i="26"/>
  <c r="R384" i="26"/>
  <c r="U384" i="26"/>
  <c r="AD385" i="26" l="1"/>
  <c r="S385" i="26"/>
  <c r="Q386" i="26"/>
  <c r="W385" i="26"/>
  <c r="R385" i="26"/>
  <c r="U385" i="26"/>
  <c r="T385" i="26"/>
  <c r="C385" i="26"/>
  <c r="O384" i="26"/>
  <c r="D384" i="26"/>
  <c r="H384" i="26"/>
  <c r="F384" i="26"/>
  <c r="E384" i="26"/>
  <c r="U224" i="26"/>
  <c r="T224" i="26" s="1"/>
  <c r="AD224" i="26" s="1"/>
  <c r="R225" i="26" l="1"/>
  <c r="U225" i="26" s="1"/>
  <c r="T225" i="26" s="1"/>
  <c r="AD225" i="26" s="1"/>
  <c r="H385" i="26"/>
  <c r="F385" i="26"/>
  <c r="E385" i="26"/>
  <c r="C386" i="26"/>
  <c r="O385" i="26"/>
  <c r="D385" i="26"/>
  <c r="Q387" i="26"/>
  <c r="W386" i="26"/>
  <c r="R386" i="26"/>
  <c r="U386" i="26"/>
  <c r="T386" i="26"/>
  <c r="AD386" i="26"/>
  <c r="S386" i="26"/>
  <c r="R226" i="26" l="1"/>
  <c r="F386" i="26"/>
  <c r="E386" i="26"/>
  <c r="C387" i="26"/>
  <c r="O386" i="26"/>
  <c r="D386" i="26"/>
  <c r="H386" i="26"/>
  <c r="U387" i="26"/>
  <c r="T387" i="26"/>
  <c r="AD387" i="26"/>
  <c r="S387" i="26"/>
  <c r="W387" i="26"/>
  <c r="W25" i="26" s="1"/>
  <c r="R387" i="26"/>
  <c r="E387" i="26" l="1"/>
  <c r="O387" i="26"/>
  <c r="D387" i="26"/>
  <c r="H387" i="26"/>
  <c r="H25" i="26" s="1"/>
  <c r="F387" i="26"/>
  <c r="F25" i="26" s="1"/>
  <c r="U226" i="26"/>
  <c r="T226" i="26" s="1"/>
  <c r="AD226" i="26" s="1"/>
  <c r="R227" i="26" l="1"/>
  <c r="U227" i="26" l="1"/>
  <c r="T227" i="26" l="1"/>
  <c r="AD227" i="26" l="1"/>
  <c r="R228" i="26"/>
  <c r="U228" i="26" l="1"/>
  <c r="T228" i="26" l="1"/>
  <c r="AD228" i="26" l="1"/>
  <c r="R229" i="26"/>
  <c r="U229" i="26" l="1"/>
  <c r="T229" i="26" s="1"/>
  <c r="AD229" i="26" s="1"/>
  <c r="R230" i="26" l="1"/>
  <c r="U230" i="26" l="1"/>
  <c r="T230" i="26" s="1"/>
  <c r="AD230" i="26" s="1"/>
  <c r="R231" i="26" l="1"/>
  <c r="U231" i="26" l="1"/>
  <c r="T231" i="26" s="1"/>
  <c r="AD231" i="26" s="1"/>
  <c r="R232" i="26" l="1"/>
  <c r="U232" i="26" l="1"/>
  <c r="T232" i="26" s="1"/>
  <c r="AA232" i="26"/>
  <c r="AD232" i="26" l="1"/>
  <c r="R233" i="26"/>
  <c r="U233" i="26" s="1"/>
  <c r="T233" i="26" s="1"/>
  <c r="AD233" i="26" s="1"/>
  <c r="R234" i="26" l="1"/>
  <c r="U234" i="26" s="1"/>
  <c r="T234" i="26" s="1"/>
  <c r="AD234" i="26" s="1"/>
  <c r="R235" i="26" l="1"/>
  <c r="U235" i="26" l="1"/>
  <c r="T235" i="26" s="1"/>
  <c r="AD235" i="26" s="1"/>
  <c r="R236" i="26" l="1"/>
  <c r="U236" i="26" l="1"/>
  <c r="T236" i="26" s="1"/>
  <c r="AD236" i="26" s="1"/>
  <c r="R237" i="26" l="1"/>
  <c r="U237" i="26" l="1"/>
  <c r="T237" i="26" s="1"/>
  <c r="AD237" i="26" s="1"/>
  <c r="R238" i="26" l="1"/>
  <c r="U238" i="26" l="1"/>
  <c r="T238" i="26" s="1"/>
  <c r="AD238" i="26" s="1"/>
  <c r="R239" i="26" l="1"/>
  <c r="U239" i="26" s="1"/>
  <c r="T239" i="26" s="1"/>
  <c r="AD239" i="26" s="1"/>
  <c r="R240" i="26" l="1"/>
  <c r="U240" i="26" l="1"/>
  <c r="T240" i="26" s="1"/>
  <c r="AD240" i="26" s="1"/>
  <c r="R241" i="26" l="1"/>
  <c r="U241" i="26" l="1"/>
  <c r="T241" i="26" s="1"/>
  <c r="AD241" i="26" s="1"/>
  <c r="R242" i="26" l="1"/>
  <c r="U242" i="26" l="1"/>
  <c r="T242" i="26" s="1"/>
  <c r="AD242" i="26" s="1"/>
  <c r="R243" i="26" l="1"/>
  <c r="U243" i="26" l="1"/>
  <c r="T243" i="26" s="1"/>
  <c r="AD243" i="26" s="1"/>
  <c r="R244" i="26" l="1"/>
  <c r="U244" i="26" l="1"/>
  <c r="T244" i="26" s="1"/>
  <c r="AA244" i="26"/>
  <c r="AD244" i="26" l="1"/>
  <c r="R245" i="26"/>
  <c r="U245" i="26" l="1"/>
  <c r="T245" i="26" s="1"/>
  <c r="AD245" i="26" s="1"/>
  <c r="R246" i="26" l="1"/>
  <c r="U246" i="26" l="1"/>
  <c r="T246" i="26" s="1"/>
  <c r="AD246" i="26" s="1"/>
  <c r="R247" i="26" l="1"/>
  <c r="U247" i="26" l="1"/>
  <c r="T247" i="26" s="1"/>
  <c r="AD247" i="26" s="1"/>
  <c r="R248" i="26" l="1"/>
  <c r="U248" i="26" l="1"/>
  <c r="T248" i="26" s="1"/>
  <c r="AD248" i="26" s="1"/>
  <c r="R249" i="26" l="1"/>
  <c r="U249" i="26" l="1"/>
  <c r="T249" i="26" s="1"/>
  <c r="AD249" i="26" s="1"/>
  <c r="R250" i="26" l="1"/>
  <c r="U250" i="26" l="1"/>
  <c r="T250" i="26" s="1"/>
  <c r="AD250" i="26" s="1"/>
  <c r="R251" i="26" l="1"/>
  <c r="U251" i="26" s="1"/>
  <c r="T251" i="26" s="1"/>
  <c r="AD251" i="26" s="1"/>
  <c r="R252" i="26" l="1"/>
  <c r="U252" i="26" l="1"/>
  <c r="T252" i="26" s="1"/>
  <c r="AD252" i="26" s="1"/>
  <c r="R253" i="26" l="1"/>
  <c r="U253" i="26" l="1"/>
  <c r="T253" i="26" s="1"/>
  <c r="AD253" i="26" s="1"/>
  <c r="R254" i="26" l="1"/>
  <c r="U254" i="26" l="1"/>
  <c r="T254" i="26" s="1"/>
  <c r="AD254" i="26" s="1"/>
  <c r="R255" i="26" l="1"/>
  <c r="U255" i="26" l="1"/>
  <c r="T255" i="26" s="1"/>
  <c r="AD255" i="26" s="1"/>
  <c r="R256" i="26" l="1"/>
  <c r="U256" i="26" s="1"/>
  <c r="T256" i="26" s="1"/>
  <c r="AA256" i="26" l="1"/>
  <c r="AA25" i="26" s="1"/>
  <c r="R257" i="26"/>
  <c r="U257" i="26" s="1"/>
  <c r="T257" i="26" s="1"/>
  <c r="AD257" i="26" s="1"/>
  <c r="AD256" i="26" l="1"/>
  <c r="R258" i="26"/>
  <c r="U258" i="26" s="1"/>
  <c r="T258" i="26" s="1"/>
  <c r="AD258" i="26" s="1"/>
  <c r="R259" i="26" l="1"/>
  <c r="U259" i="26" s="1"/>
  <c r="T259" i="26" s="1"/>
  <c r="AD259" i="26" s="1"/>
  <c r="R260" i="26" l="1"/>
  <c r="U260" i="26" l="1"/>
  <c r="T260" i="26" s="1"/>
  <c r="AD260" i="26" s="1"/>
  <c r="R261" i="26" l="1"/>
  <c r="U261" i="26" l="1"/>
  <c r="T261" i="26" s="1"/>
  <c r="AD261" i="26" s="1"/>
  <c r="R262" i="26" l="1"/>
  <c r="U262" i="26" s="1"/>
  <c r="T262" i="26" s="1"/>
  <c r="AD262" i="26" s="1"/>
  <c r="R263" i="26" l="1"/>
  <c r="U263" i="26" s="1"/>
  <c r="T263" i="26" s="1"/>
  <c r="AD263" i="26" s="1"/>
  <c r="R264" i="26" l="1"/>
  <c r="U264" i="26" l="1"/>
  <c r="T264" i="26" s="1"/>
  <c r="AD264" i="26" s="1"/>
  <c r="R265" i="26" l="1"/>
  <c r="U265" i="26" l="1"/>
  <c r="T265" i="26" s="1"/>
  <c r="AD265" i="26" s="1"/>
  <c r="R266" i="26" l="1"/>
  <c r="U266" i="26" l="1"/>
  <c r="T266" i="26" s="1"/>
  <c r="AD266" i="26" s="1"/>
  <c r="R267" i="26" l="1"/>
  <c r="T267" i="26" l="1"/>
  <c r="U267" i="26"/>
  <c r="U25" i="26" s="1"/>
  <c r="AD267" i="26" l="1"/>
  <c r="R24" i="26" l="1"/>
  <c r="R25" i="26"/>
  <c r="AD25" i="26"/>
  <c r="M4" i="27" l="1"/>
  <c r="M6" i="27"/>
  <c r="M5" i="27" s="1"/>
  <c r="Q1" i="26" l="1"/>
  <c r="Q2" i="26" s="1"/>
</calcChain>
</file>

<file path=xl/sharedStrings.xml><?xml version="1.0" encoding="utf-8"?>
<sst xmlns="http://schemas.openxmlformats.org/spreadsheetml/2006/main" count="103" uniqueCount="74">
  <si>
    <t>Вартість житла</t>
  </si>
  <si>
    <t>Внесок вл. коштами</t>
  </si>
  <si>
    <t>Сума кредиту</t>
  </si>
  <si>
    <t>Термін (місяці)</t>
  </si>
  <si>
    <t>% ставка початкова</t>
  </si>
  <si>
    <t>&lt;-- Термін дії ставки (обов'язково заповнити)</t>
  </si>
  <si>
    <t>% ставка2</t>
  </si>
  <si>
    <t>% ставка3</t>
  </si>
  <si>
    <t>&lt;-- Термін дії ставки</t>
  </si>
  <si>
    <t>Комісії:</t>
  </si>
  <si>
    <t xml:space="preserve"> - разова (за видачу)</t>
  </si>
  <si>
    <t xml:space="preserve"> - за управління</t>
  </si>
  <si>
    <t xml:space="preserve"> - стр. фін. ризиків</t>
  </si>
  <si>
    <t xml:space="preserve"> - страхування життя</t>
  </si>
  <si>
    <t xml:space="preserve"> - страхування майна</t>
  </si>
  <si>
    <t>Класична схема</t>
  </si>
  <si>
    <t>Ануїтет</t>
  </si>
  <si>
    <t>% доходи</t>
  </si>
  <si>
    <t>Комісійні доходи та інші доходи</t>
  </si>
  <si>
    <t>Всього доходів</t>
  </si>
  <si>
    <t>Місяць</t>
  </si>
  <si>
    <t>Залишок на початок місяця</t>
  </si>
  <si>
    <t>Погашення тіла кредиту</t>
  </si>
  <si>
    <t>Погашення %-ів за кредит</t>
  </si>
  <si>
    <t>Разова комісія (за видачу)</t>
  </si>
  <si>
    <t>Комісія за управління</t>
  </si>
  <si>
    <t>Розгляд заявки</t>
  </si>
  <si>
    <t>Компенс. забудовника</t>
  </si>
  <si>
    <t>Страхування фін. ризиків</t>
  </si>
  <si>
    <t>Страхування життя</t>
  </si>
  <si>
    <t>Страхування майна</t>
  </si>
  <si>
    <t>Грошові потоки для банку</t>
  </si>
  <si>
    <t>Залишок на поч. місяця</t>
  </si>
  <si>
    <t>Сума ануїтетного платежу</t>
  </si>
  <si>
    <t>% ставка4</t>
  </si>
  <si>
    <t>ДАТА</t>
  </si>
  <si>
    <t xml:space="preserve"> - нотаріус</t>
  </si>
  <si>
    <t xml:space="preserve"> - оцінка</t>
  </si>
  <si>
    <t>Оцінка</t>
  </si>
  <si>
    <t>Нотаріус</t>
  </si>
  <si>
    <t>XIRR</t>
  </si>
  <si>
    <t>IRR</t>
  </si>
  <si>
    <t>Тариф</t>
  </si>
  <si>
    <t>margin</t>
  </si>
  <si>
    <t>UIRD3M</t>
  </si>
  <si>
    <t>Продукт Купівля нерухомості</t>
  </si>
  <si>
    <t>&lt;-- Для дострокового погашення - Якщо дострокове погашення - вказати номер місяця</t>
  </si>
  <si>
    <t>Місячний платіж по формулі</t>
  </si>
  <si>
    <t xml:space="preserve">Продукт </t>
  </si>
  <si>
    <t>Вартість житла (грн.)</t>
  </si>
  <si>
    <t>Ануїтетна схема</t>
  </si>
  <si>
    <r>
      <t xml:space="preserve">Платіж </t>
    </r>
    <r>
      <rPr>
        <sz val="11"/>
        <rFont val="Arial Cyr"/>
        <charset val="204"/>
      </rPr>
      <t>(місячний)</t>
    </r>
  </si>
  <si>
    <t>грн.</t>
  </si>
  <si>
    <t>Сума кредиту (грн.)</t>
  </si>
  <si>
    <t>Реальна процентна ставка</t>
  </si>
  <si>
    <t>Загальні витрати за кредитом</t>
  </si>
  <si>
    <t>% річна ставка 1 (першого) року</t>
  </si>
  <si>
    <t>Загальна вартість кредиту</t>
  </si>
  <si>
    <t>% річна ставка 2 (другого) року</t>
  </si>
  <si>
    <r>
      <t xml:space="preserve">Комісія за видачу кредиту </t>
    </r>
    <r>
      <rPr>
        <sz val="12"/>
        <rFont val="Calibri"/>
        <family val="2"/>
        <charset val="204"/>
        <scheme val="minor"/>
      </rPr>
      <t>(разова)</t>
    </r>
    <r>
      <rPr>
        <b/>
        <sz val="12"/>
        <rFont val="Calibri"/>
        <family val="2"/>
        <charset val="204"/>
        <scheme val="minor"/>
      </rPr>
      <t xml:space="preserve"> (грн.)</t>
    </r>
  </si>
  <si>
    <t>Страхування від нещасних випадків (грн.)</t>
  </si>
  <si>
    <r>
      <t>Платіж</t>
    </r>
    <r>
      <rPr>
        <sz val="11"/>
        <rFont val="Arial Cyr"/>
        <charset val="204"/>
      </rPr>
      <t xml:space="preserve"> (максимальний місячний)</t>
    </r>
  </si>
  <si>
    <t>Страхування майна (грн.)</t>
  </si>
  <si>
    <r>
      <t>Вартість оцінки</t>
    </r>
    <r>
      <rPr>
        <sz val="12"/>
        <rFont val="Calibri"/>
        <family val="2"/>
        <charset val="204"/>
        <scheme val="minor"/>
      </rPr>
      <t xml:space="preserve"> (орієнтовно)</t>
    </r>
    <r>
      <rPr>
        <b/>
        <sz val="12"/>
        <rFont val="Calibri"/>
        <family val="2"/>
        <charset val="204"/>
        <scheme val="minor"/>
      </rPr>
      <t xml:space="preserve"> (грн.)</t>
    </r>
  </si>
  <si>
    <t>-</t>
  </si>
  <si>
    <r>
      <t xml:space="preserve">Вартість постуг нотаріуса </t>
    </r>
    <r>
      <rPr>
        <sz val="12"/>
        <rFont val="Calibri"/>
        <family val="2"/>
        <charset val="204"/>
        <scheme val="minor"/>
      </rPr>
      <t>(орієнтовно)</t>
    </r>
    <r>
      <rPr>
        <b/>
        <sz val="12"/>
        <rFont val="Calibri"/>
        <family val="2"/>
        <charset val="204"/>
        <scheme val="minor"/>
      </rPr>
      <t xml:space="preserve"> (грн.)</t>
    </r>
  </si>
  <si>
    <t>Пенсійний фонд (грн.)</t>
  </si>
  <si>
    <t>UIRD 3M + 5%</t>
  </si>
  <si>
    <t>% річна ставка 3 (третього) року</t>
  </si>
  <si>
    <t>Пенсійний фонд</t>
  </si>
  <si>
    <r>
      <t xml:space="preserve">Термін (місяці) </t>
    </r>
    <r>
      <rPr>
        <i/>
        <sz val="12"/>
        <color rgb="FF0070C0"/>
        <rFont val="Calibri"/>
        <family val="2"/>
        <charset val="204"/>
        <scheme val="minor"/>
      </rPr>
      <t>(від 12 до 240 міс)</t>
    </r>
  </si>
  <si>
    <r>
      <t xml:space="preserve">Внесок вл. коштами (грн.) </t>
    </r>
    <r>
      <rPr>
        <i/>
        <sz val="12"/>
        <color rgb="FF0070C0"/>
        <rFont val="Calibri"/>
        <family val="2"/>
        <charset val="204"/>
        <scheme val="minor"/>
      </rPr>
      <t>(від 25%)</t>
    </r>
  </si>
  <si>
    <t>Нове житло Вже з Благо (первинний ринок)</t>
  </si>
  <si>
    <t>% ставка 2 (другого) та наступних років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</si>
</sst>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_₴_-;\-* #,##0.00_₴_-;_-* &quot;-&quot;??_₴_-;_-@_-"/>
    <numFmt numFmtId="165" formatCode="#,##0_ ;[Red]\-#,##0\ "/>
    <numFmt numFmtId="166" formatCode="#,##0.00\ &quot;грн.&quot;;[Red]\-#,##0.00\ &quot;грн.&quot;"/>
    <numFmt numFmtId="167" formatCode="yyyy\-mm\-dd;@"/>
    <numFmt numFmtId="168" formatCode="0.0%"/>
  </numFmts>
  <fonts count="2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color indexed="9"/>
      <name val="Arial Cyr"/>
      <charset val="204"/>
    </font>
    <font>
      <b/>
      <sz val="10"/>
      <color indexed="12"/>
      <name val="Arial Cyr"/>
      <charset val="204"/>
    </font>
    <font>
      <b/>
      <i/>
      <u/>
      <sz val="11"/>
      <name val="Arial Cyr"/>
      <charset val="204"/>
    </font>
    <font>
      <b/>
      <sz val="10"/>
      <name val="Arial Cyr"/>
      <charset val="204"/>
    </font>
    <font>
      <b/>
      <sz val="11"/>
      <name val="Verdana"/>
      <family val="2"/>
      <charset val="204"/>
    </font>
    <font>
      <b/>
      <i/>
      <sz val="10"/>
      <color indexed="9"/>
      <name val="Arial Cyr"/>
      <charset val="204"/>
    </font>
    <font>
      <b/>
      <i/>
      <sz val="9"/>
      <color indexed="9"/>
      <name val="Verdana"/>
      <family val="2"/>
      <charset val="204"/>
    </font>
    <font>
      <sz val="8"/>
      <name val="Arial Cyr"/>
      <charset val="204"/>
    </font>
    <font>
      <i/>
      <sz val="10"/>
      <color indexed="10"/>
      <name val="Arial Cyr"/>
      <charset val="204"/>
    </font>
    <font>
      <b/>
      <i/>
      <sz val="10"/>
      <name val="Arial Cyr"/>
      <charset val="204"/>
    </font>
    <font>
      <b/>
      <sz val="11"/>
      <color indexed="30"/>
      <name val="Arial Cyr"/>
      <charset val="204"/>
    </font>
    <font>
      <b/>
      <sz val="10"/>
      <color indexed="30"/>
      <name val="Arial Cyr"/>
      <charset val="204"/>
    </font>
    <font>
      <i/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0"/>
      <color rgb="FFFF0000"/>
      <name val="Arial Cyr"/>
      <charset val="204"/>
    </font>
    <font>
      <sz val="10"/>
      <color rgb="FF0000FF"/>
      <name val="Arial Cyr"/>
      <charset val="204"/>
    </font>
    <font>
      <b/>
      <sz val="10"/>
      <color rgb="FFFF0000"/>
      <name val="Arial Cyr"/>
      <charset val="204"/>
    </font>
    <font>
      <sz val="12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  <font>
      <b/>
      <sz val="11"/>
      <name val="Arial Cyr"/>
      <charset val="204"/>
    </font>
    <font>
      <sz val="11"/>
      <name val="Arial Cyr"/>
      <charset val="204"/>
    </font>
    <font>
      <i/>
      <sz val="11"/>
      <name val="Calibri"/>
      <family val="2"/>
      <charset val="204"/>
      <scheme val="minor"/>
    </font>
    <font>
      <b/>
      <sz val="12"/>
      <color rgb="FFFF0000"/>
      <name val="Calibri"/>
      <family val="2"/>
      <charset val="204"/>
      <scheme val="minor"/>
    </font>
    <font>
      <i/>
      <sz val="12"/>
      <color rgb="FF0070C0"/>
      <name val="Calibri"/>
      <family val="2"/>
      <charset val="204"/>
      <scheme val="minor"/>
    </font>
  </fonts>
  <fills count="12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9" fontId="2" fillId="0" borderId="0" applyFont="0" applyFill="0" applyBorder="0" applyAlignment="0" applyProtection="0"/>
    <xf numFmtId="164" fontId="16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136">
    <xf numFmtId="0" fontId="0" fillId="0" borderId="0" xfId="0"/>
    <xf numFmtId="0" fontId="0" fillId="0" borderId="0" xfId="0" applyProtection="1">
      <protection hidden="1"/>
    </xf>
    <xf numFmtId="10" fontId="0" fillId="0" borderId="0" xfId="0" applyNumberFormat="1" applyProtection="1">
      <protection hidden="1"/>
    </xf>
    <xf numFmtId="0" fontId="0" fillId="8" borderId="0" xfId="0" applyFill="1" applyProtection="1">
      <protection hidden="1"/>
    </xf>
    <xf numFmtId="10" fontId="0" fillId="8" borderId="0" xfId="0" applyNumberFormat="1" applyFill="1" applyProtection="1">
      <protection hidden="1"/>
    </xf>
    <xf numFmtId="0" fontId="9" fillId="3" borderId="3" xfId="0" applyFont="1" applyFill="1" applyBorder="1" applyAlignment="1" applyProtection="1">
      <alignment vertical="center" wrapText="1"/>
      <protection hidden="1"/>
    </xf>
    <xf numFmtId="10" fontId="9" fillId="3" borderId="3" xfId="0" applyNumberFormat="1" applyFont="1" applyFill="1" applyBorder="1" applyAlignment="1" applyProtection="1">
      <alignment vertical="center"/>
      <protection hidden="1"/>
    </xf>
    <xf numFmtId="10" fontId="0" fillId="0" borderId="0" xfId="1" applyNumberFormat="1" applyFont="1" applyBorder="1" applyProtection="1">
      <protection hidden="1"/>
    </xf>
    <xf numFmtId="0" fontId="0" fillId="0" borderId="4" xfId="0" applyBorder="1" applyAlignment="1" applyProtection="1">
      <alignment horizontal="center"/>
      <protection hidden="1"/>
    </xf>
    <xf numFmtId="0" fontId="10" fillId="0" borderId="5" xfId="0" applyFont="1" applyBorder="1" applyAlignment="1" applyProtection="1">
      <alignment horizontal="center"/>
      <protection hidden="1"/>
    </xf>
    <xf numFmtId="0" fontId="0" fillId="0" borderId="2" xfId="0" applyFill="1" applyBorder="1" applyProtection="1">
      <protection hidden="1"/>
    </xf>
    <xf numFmtId="0" fontId="9" fillId="3" borderId="6" xfId="0" applyFont="1" applyFill="1" applyBorder="1" applyAlignment="1" applyProtection="1">
      <alignment vertical="center" wrapText="1"/>
      <protection hidden="1"/>
    </xf>
    <xf numFmtId="0" fontId="0" fillId="0" borderId="0" xfId="0" applyBorder="1" applyProtection="1">
      <protection hidden="1"/>
    </xf>
    <xf numFmtId="0" fontId="0" fillId="0" borderId="0" xfId="0" applyFill="1" applyBorder="1" applyProtection="1">
      <protection hidden="1"/>
    </xf>
    <xf numFmtId="4" fontId="15" fillId="4" borderId="7" xfId="0" applyNumberFormat="1" applyFont="1" applyFill="1" applyBorder="1" applyAlignment="1" applyProtection="1">
      <alignment horizontal="center"/>
      <protection hidden="1"/>
    </xf>
    <xf numFmtId="4" fontId="15" fillId="5" borderId="8" xfId="0" applyNumberFormat="1" applyFont="1" applyFill="1" applyBorder="1" applyAlignment="1" applyProtection="1">
      <alignment horizontal="center"/>
      <protection hidden="1"/>
    </xf>
    <xf numFmtId="4" fontId="15" fillId="5" borderId="0" xfId="0" applyNumberFormat="1" applyFont="1" applyFill="1" applyBorder="1" applyAlignment="1" applyProtection="1">
      <alignment horizontal="center"/>
      <protection hidden="1"/>
    </xf>
    <xf numFmtId="4" fontId="15" fillId="5" borderId="10" xfId="0" applyNumberFormat="1" applyFont="1" applyFill="1" applyBorder="1" applyAlignment="1" applyProtection="1">
      <alignment horizontal="center"/>
      <protection hidden="1"/>
    </xf>
    <xf numFmtId="4" fontId="12" fillId="0" borderId="5" xfId="0" applyNumberFormat="1" applyFont="1" applyFill="1" applyBorder="1" applyAlignment="1" applyProtection="1">
      <alignment horizontal="center"/>
      <protection hidden="1"/>
    </xf>
    <xf numFmtId="0" fontId="0" fillId="0" borderId="0" xfId="0" applyFont="1" applyProtection="1">
      <protection hidden="1"/>
    </xf>
    <xf numFmtId="4" fontId="11" fillId="4" borderId="7" xfId="0" applyNumberFormat="1" applyFont="1" applyFill="1" applyBorder="1" applyAlignment="1" applyProtection="1">
      <alignment horizontal="center"/>
      <protection hidden="1"/>
    </xf>
    <xf numFmtId="4" fontId="11" fillId="5" borderId="8" xfId="0" applyNumberFormat="1" applyFont="1" applyFill="1" applyBorder="1" applyAlignment="1" applyProtection="1">
      <alignment horizontal="center"/>
      <protection hidden="1"/>
    </xf>
    <xf numFmtId="4" fontId="11" fillId="5" borderId="0" xfId="0" applyNumberFormat="1" applyFont="1" applyFill="1" applyBorder="1" applyAlignment="1" applyProtection="1">
      <alignment horizontal="center"/>
      <protection hidden="1"/>
    </xf>
    <xf numFmtId="4" fontId="11" fillId="5" borderId="9" xfId="0" applyNumberFormat="1" applyFont="1" applyFill="1" applyBorder="1" applyAlignment="1" applyProtection="1">
      <alignment horizontal="center"/>
      <protection hidden="1"/>
    </xf>
    <xf numFmtId="14" fontId="0" fillId="0" borderId="0" xfId="0" applyNumberFormat="1" applyProtection="1">
      <protection hidden="1"/>
    </xf>
    <xf numFmtId="0" fontId="0" fillId="2" borderId="10" xfId="0" applyFill="1" applyBorder="1" applyAlignment="1" applyProtection="1">
      <alignment horizontal="center" vertical="center" wrapText="1"/>
      <protection hidden="1"/>
    </xf>
    <xf numFmtId="0" fontId="0" fillId="2" borderId="11" xfId="0" applyFill="1" applyBorder="1" applyAlignment="1" applyProtection="1">
      <alignment horizontal="center" vertical="center" wrapText="1"/>
      <protection hidden="1"/>
    </xf>
    <xf numFmtId="0" fontId="0" fillId="0" borderId="2" xfId="0" applyFill="1" applyBorder="1" applyAlignment="1" applyProtection="1">
      <alignment horizontal="center" vertical="center" wrapText="1"/>
      <protection hidden="1"/>
    </xf>
    <xf numFmtId="0" fontId="0" fillId="2" borderId="10" xfId="0" applyFont="1" applyFill="1" applyBorder="1" applyAlignment="1" applyProtection="1">
      <alignment horizontal="center" vertical="center" wrapText="1"/>
      <protection hidden="1"/>
    </xf>
    <xf numFmtId="0" fontId="0" fillId="0" borderId="0" xfId="0" applyFill="1" applyBorder="1" applyAlignment="1" applyProtection="1">
      <alignment horizontal="center" vertical="center" wrapText="1"/>
      <protection hidden="1"/>
    </xf>
    <xf numFmtId="4" fontId="0" fillId="0" borderId="0" xfId="0" applyNumberFormat="1" applyProtection="1">
      <protection hidden="1"/>
    </xf>
    <xf numFmtId="10" fontId="13" fillId="0" borderId="0" xfId="1" applyNumberFormat="1" applyFont="1" applyBorder="1" applyProtection="1">
      <protection hidden="1"/>
    </xf>
    <xf numFmtId="167" fontId="0" fillId="0" borderId="0" xfId="0" applyNumberFormat="1" applyFill="1" applyProtection="1">
      <protection hidden="1"/>
    </xf>
    <xf numFmtId="4" fontId="0" fillId="0" borderId="2" xfId="0" applyNumberFormat="1" applyFill="1" applyBorder="1" applyAlignment="1" applyProtection="1">
      <alignment horizontal="center" vertical="center" wrapText="1"/>
      <protection hidden="1"/>
    </xf>
    <xf numFmtId="0" fontId="0" fillId="0" borderId="0" xfId="0" applyFont="1" applyFill="1" applyBorder="1" applyAlignment="1" applyProtection="1">
      <alignment horizontal="center" vertical="center" wrapText="1"/>
      <protection hidden="1"/>
    </xf>
    <xf numFmtId="0" fontId="0" fillId="0" borderId="0" xfId="0" applyFill="1" applyProtection="1">
      <protection hidden="1"/>
    </xf>
    <xf numFmtId="4" fontId="0" fillId="0" borderId="0" xfId="0" applyNumberFormat="1" applyFill="1" applyProtection="1">
      <protection hidden="1"/>
    </xf>
    <xf numFmtId="10" fontId="0" fillId="0" borderId="0" xfId="0" applyNumberFormat="1" applyFill="1" applyProtection="1">
      <protection hidden="1"/>
    </xf>
    <xf numFmtId="10" fontId="13" fillId="0" borderId="0" xfId="1" applyNumberFormat="1" applyFont="1" applyFill="1" applyBorder="1" applyProtection="1">
      <protection hidden="1"/>
    </xf>
    <xf numFmtId="17" fontId="0" fillId="0" borderId="0" xfId="0" applyNumberFormat="1" applyProtection="1">
      <protection hidden="1"/>
    </xf>
    <xf numFmtId="0" fontId="0" fillId="0" borderId="0" xfId="0" applyAlignment="1" applyProtection="1">
      <alignment horizontal="center"/>
      <protection hidden="1"/>
    </xf>
    <xf numFmtId="4" fontId="6" fillId="0" borderId="0" xfId="0" applyNumberFormat="1" applyFont="1" applyAlignment="1" applyProtection="1">
      <alignment horizontal="center"/>
      <protection hidden="1"/>
    </xf>
    <xf numFmtId="4" fontId="0" fillId="0" borderId="0" xfId="0" applyNumberFormat="1" applyAlignment="1" applyProtection="1">
      <alignment horizontal="center"/>
      <protection hidden="1"/>
    </xf>
    <xf numFmtId="4" fontId="0" fillId="0" borderId="0" xfId="0" applyNumberFormat="1" applyFont="1" applyAlignment="1" applyProtection="1">
      <alignment horizontal="center"/>
      <protection hidden="1"/>
    </xf>
    <xf numFmtId="4" fontId="0" fillId="0" borderId="2" xfId="0" applyNumberFormat="1" applyBorder="1" applyAlignment="1" applyProtection="1">
      <alignment horizontal="center"/>
      <protection hidden="1"/>
    </xf>
    <xf numFmtId="0" fontId="0" fillId="0" borderId="2" xfId="0" applyFill="1" applyBorder="1" applyAlignment="1" applyProtection="1">
      <alignment horizontal="center"/>
      <protection hidden="1"/>
    </xf>
    <xf numFmtId="4" fontId="14" fillId="0" borderId="0" xfId="0" applyNumberFormat="1" applyFont="1" applyAlignment="1" applyProtection="1">
      <alignment horizontal="center"/>
      <protection hidden="1"/>
    </xf>
    <xf numFmtId="0" fontId="0" fillId="0" borderId="0" xfId="0" applyFill="1" applyBorder="1" applyAlignment="1" applyProtection="1">
      <alignment horizontal="center"/>
      <protection hidden="1"/>
    </xf>
    <xf numFmtId="10" fontId="19" fillId="8" borderId="0" xfId="0" applyNumberFormat="1" applyFont="1" applyFill="1" applyProtection="1">
      <protection hidden="1"/>
    </xf>
    <xf numFmtId="0" fontId="17" fillId="8" borderId="0" xfId="0" applyFont="1" applyFill="1" applyProtection="1">
      <protection hidden="1"/>
    </xf>
    <xf numFmtId="0" fontId="20" fillId="8" borderId="0" xfId="0" applyFont="1" applyFill="1" applyAlignment="1" applyProtection="1">
      <alignment vertical="center"/>
      <protection hidden="1"/>
    </xf>
    <xf numFmtId="4" fontId="22" fillId="9" borderId="1" xfId="0" applyNumberFormat="1" applyFont="1" applyFill="1" applyBorder="1" applyAlignment="1" applyProtection="1">
      <alignment horizontal="center" vertical="center"/>
      <protection locked="0" hidden="1"/>
    </xf>
    <xf numFmtId="10" fontId="20" fillId="8" borderId="1" xfId="1" applyNumberFormat="1" applyFont="1" applyFill="1" applyBorder="1" applyAlignment="1" applyProtection="1">
      <alignment horizontal="center" vertical="center"/>
      <protection hidden="1"/>
    </xf>
    <xf numFmtId="0" fontId="23" fillId="8" borderId="12" xfId="0" applyFont="1" applyFill="1" applyBorder="1" applyAlignment="1" applyProtection="1">
      <alignment horizontal="left" vertical="center"/>
      <protection hidden="1"/>
    </xf>
    <xf numFmtId="0" fontId="23" fillId="8" borderId="10" xfId="0" applyFont="1" applyFill="1" applyBorder="1" applyAlignment="1" applyProtection="1">
      <alignment horizontal="center" vertical="center"/>
      <protection hidden="1"/>
    </xf>
    <xf numFmtId="0" fontId="23" fillId="8" borderId="4" xfId="0" applyFont="1" applyFill="1" applyBorder="1" applyAlignment="1" applyProtection="1">
      <alignment horizontal="center" vertical="center"/>
      <protection hidden="1"/>
    </xf>
    <xf numFmtId="0" fontId="23" fillId="8" borderId="4" xfId="0" applyFont="1" applyFill="1" applyBorder="1" applyAlignment="1" applyProtection="1">
      <alignment horizontal="left" vertical="center"/>
      <protection hidden="1"/>
    </xf>
    <xf numFmtId="4" fontId="22" fillId="8" borderId="1" xfId="0" applyNumberFormat="1" applyFont="1" applyFill="1" applyBorder="1" applyAlignment="1" applyProtection="1">
      <alignment horizontal="center" vertical="center"/>
      <protection hidden="1"/>
    </xf>
    <xf numFmtId="0" fontId="23" fillId="8" borderId="10" xfId="0" applyFont="1" applyFill="1" applyBorder="1" applyAlignment="1" applyProtection="1">
      <alignment horizontal="left" vertical="center"/>
      <protection hidden="1"/>
    </xf>
    <xf numFmtId="1" fontId="22" fillId="9" borderId="1" xfId="0" applyNumberFormat="1" applyFont="1" applyFill="1" applyBorder="1" applyAlignment="1" applyProtection="1">
      <alignment horizontal="center" vertical="center"/>
      <protection locked="0" hidden="1"/>
    </xf>
    <xf numFmtId="0" fontId="20" fillId="8" borderId="0" xfId="0" applyFont="1" applyFill="1" applyAlignment="1" applyProtection="1">
      <alignment horizontal="center" vertical="center"/>
      <protection hidden="1"/>
    </xf>
    <xf numFmtId="10" fontId="20" fillId="8" borderId="1" xfId="0" applyNumberFormat="1" applyFont="1" applyFill="1" applyBorder="1" applyAlignment="1" applyProtection="1">
      <alignment horizontal="center" vertical="center"/>
      <protection hidden="1"/>
    </xf>
    <xf numFmtId="3" fontId="25" fillId="8" borderId="0" xfId="0" applyNumberFormat="1" applyFont="1" applyFill="1" applyAlignment="1" applyProtection="1">
      <alignment horizontal="center" vertical="center"/>
      <protection hidden="1"/>
    </xf>
    <xf numFmtId="164" fontId="20" fillId="8" borderId="1" xfId="3" applyFont="1" applyFill="1" applyBorder="1" applyAlignment="1" applyProtection="1">
      <alignment horizontal="left" vertical="center" wrapText="1"/>
      <protection hidden="1"/>
    </xf>
    <xf numFmtId="0" fontId="0" fillId="8" borderId="1" xfId="0" applyFill="1" applyBorder="1" applyAlignment="1" applyProtection="1">
      <alignment horizontal="center" vertical="center"/>
      <protection hidden="1"/>
    </xf>
    <xf numFmtId="164" fontId="20" fillId="8" borderId="1" xfId="3" applyFont="1" applyFill="1" applyBorder="1" applyAlignment="1" applyProtection="1">
      <alignment horizontal="center" vertical="center"/>
      <protection hidden="1"/>
    </xf>
    <xf numFmtId="10" fontId="20" fillId="8" borderId="1" xfId="1" applyNumberFormat="1" applyFont="1" applyFill="1" applyBorder="1" applyAlignment="1" applyProtection="1">
      <alignment horizontal="left" vertical="center"/>
      <protection hidden="1"/>
    </xf>
    <xf numFmtId="0" fontId="26" fillId="8" borderId="0" xfId="0" applyFont="1" applyFill="1" applyAlignment="1" applyProtection="1">
      <alignment horizontal="left" vertical="center"/>
      <protection hidden="1"/>
    </xf>
    <xf numFmtId="0" fontId="22" fillId="11" borderId="1" xfId="0" applyFont="1" applyFill="1" applyBorder="1" applyAlignment="1" applyProtection="1">
      <alignment vertical="center"/>
      <protection hidden="1"/>
    </xf>
    <xf numFmtId="0" fontId="22" fillId="11" borderId="0" xfId="0" applyFont="1" applyFill="1" applyAlignment="1" applyProtection="1">
      <alignment vertical="center"/>
      <protection hidden="1"/>
    </xf>
    <xf numFmtId="0" fontId="6" fillId="11" borderId="0" xfId="0" applyFont="1" applyFill="1" applyProtection="1">
      <protection hidden="1"/>
    </xf>
    <xf numFmtId="0" fontId="0" fillId="2" borderId="1" xfId="0" applyFill="1" applyBorder="1" applyAlignment="1" applyProtection="1">
      <alignment horizontal="left" wrapText="1"/>
      <protection hidden="1"/>
    </xf>
    <xf numFmtId="4" fontId="0" fillId="2" borderId="1" xfId="0" applyNumberFormat="1" applyFill="1" applyBorder="1" applyAlignment="1" applyProtection="1">
      <alignment horizontal="center"/>
      <protection hidden="1"/>
    </xf>
    <xf numFmtId="0" fontId="3" fillId="0" borderId="0" xfId="0" applyFont="1" applyProtection="1">
      <protection hidden="1"/>
    </xf>
    <xf numFmtId="0" fontId="3" fillId="0" borderId="0" xfId="0" applyFont="1" applyFill="1" applyBorder="1" applyAlignment="1" applyProtection="1">
      <alignment horizontal="right" wrapText="1"/>
      <protection hidden="1"/>
    </xf>
    <xf numFmtId="0" fontId="17" fillId="0" borderId="0" xfId="0" applyFont="1" applyProtection="1">
      <protection hidden="1"/>
    </xf>
    <xf numFmtId="0" fontId="3" fillId="0" borderId="2" xfId="0" applyFont="1" applyBorder="1" applyProtection="1">
      <protection hidden="1"/>
    </xf>
    <xf numFmtId="0" fontId="0" fillId="0" borderId="2" xfId="0" applyFill="1" applyBorder="1" applyAlignment="1" applyProtection="1">
      <alignment horizontal="left" wrapText="1"/>
      <protection hidden="1"/>
    </xf>
    <xf numFmtId="0" fontId="0" fillId="0" borderId="0" xfId="0" applyFill="1" applyBorder="1" applyAlignment="1" applyProtection="1">
      <alignment horizontal="left" wrapText="1"/>
      <protection hidden="1"/>
    </xf>
    <xf numFmtId="165" fontId="0" fillId="0" borderId="0" xfId="0" applyNumberFormat="1" applyFill="1" applyBorder="1" applyAlignment="1" applyProtection="1">
      <alignment horizontal="left" wrapText="1"/>
      <protection hidden="1"/>
    </xf>
    <xf numFmtId="0" fontId="0" fillId="0" borderId="0" xfId="0" applyFont="1" applyFill="1" applyBorder="1" applyAlignment="1" applyProtection="1">
      <alignment horizontal="left" wrapText="1"/>
      <protection hidden="1"/>
    </xf>
    <xf numFmtId="4" fontId="0" fillId="2" borderId="1" xfId="0" applyNumberFormat="1" applyFill="1" applyBorder="1" applyAlignment="1" applyProtection="1">
      <alignment horizontal="center" vertical="center"/>
      <protection hidden="1"/>
    </xf>
    <xf numFmtId="10" fontId="0" fillId="0" borderId="0" xfId="0" applyNumberFormat="1" applyFont="1" applyFill="1" applyBorder="1" applyAlignment="1" applyProtection="1">
      <alignment horizontal="center"/>
      <protection hidden="1"/>
    </xf>
    <xf numFmtId="0" fontId="3" fillId="0" borderId="0" xfId="0" applyFont="1" applyFill="1" applyBorder="1" applyAlignment="1" applyProtection="1">
      <alignment horizontal="left" wrapText="1"/>
      <protection hidden="1"/>
    </xf>
    <xf numFmtId="4" fontId="3" fillId="0" borderId="2" xfId="0" applyNumberFormat="1" applyFont="1" applyBorder="1" applyProtection="1">
      <protection hidden="1"/>
    </xf>
    <xf numFmtId="3" fontId="0" fillId="0" borderId="0" xfId="0" applyNumberFormat="1" applyFill="1" applyBorder="1" applyAlignment="1" applyProtection="1">
      <alignment horizontal="left" wrapText="1"/>
      <protection hidden="1"/>
    </xf>
    <xf numFmtId="166" fontId="0" fillId="0" borderId="0" xfId="1" applyNumberFormat="1" applyFont="1" applyFill="1" applyBorder="1" applyAlignment="1" applyProtection="1">
      <alignment horizontal="left" wrapText="1"/>
      <protection hidden="1"/>
    </xf>
    <xf numFmtId="4" fontId="4" fillId="2" borderId="1" xfId="0" applyNumberFormat="1" applyFont="1" applyFill="1" applyBorder="1" applyAlignment="1" applyProtection="1">
      <alignment horizontal="center"/>
      <protection hidden="1"/>
    </xf>
    <xf numFmtId="166" fontId="0" fillId="0" borderId="0" xfId="0" applyNumberFormat="1" applyFill="1" applyBorder="1" applyAlignment="1" applyProtection="1">
      <alignment horizontal="left" wrapText="1"/>
      <protection hidden="1"/>
    </xf>
    <xf numFmtId="1" fontId="0" fillId="2" borderId="1" xfId="0" applyNumberFormat="1" applyFill="1" applyBorder="1" applyAlignment="1" applyProtection="1">
      <alignment horizontal="center"/>
      <protection hidden="1"/>
    </xf>
    <xf numFmtId="0" fontId="0" fillId="0" borderId="0" xfId="0" applyAlignment="1" applyProtection="1">
      <protection hidden="1"/>
    </xf>
    <xf numFmtId="0" fontId="5" fillId="0" borderId="0" xfId="0" applyFont="1" applyAlignment="1" applyProtection="1">
      <protection hidden="1"/>
    </xf>
    <xf numFmtId="10" fontId="0" fillId="2" borderId="1" xfId="0" applyNumberFormat="1" applyFill="1" applyBorder="1" applyAlignment="1" applyProtection="1">
      <alignment horizontal="center"/>
      <protection hidden="1"/>
    </xf>
    <xf numFmtId="0" fontId="0" fillId="2" borderId="1" xfId="0" applyFill="1" applyBorder="1" applyAlignment="1" applyProtection="1">
      <alignment horizontal="center"/>
      <protection hidden="1"/>
    </xf>
    <xf numFmtId="9" fontId="0" fillId="0" borderId="0" xfId="1" applyFont="1" applyProtection="1">
      <protection hidden="1"/>
    </xf>
    <xf numFmtId="3" fontId="0" fillId="2" borderId="1" xfId="0" applyNumberFormat="1" applyFont="1" applyFill="1" applyBorder="1" applyAlignment="1" applyProtection="1">
      <alignment horizontal="center"/>
      <protection hidden="1"/>
    </xf>
    <xf numFmtId="3" fontId="18" fillId="2" borderId="1" xfId="0" applyNumberFormat="1" applyFont="1" applyFill="1" applyBorder="1" applyAlignment="1" applyProtection="1">
      <alignment horizontal="center"/>
      <protection hidden="1"/>
    </xf>
    <xf numFmtId="10" fontId="2" fillId="6" borderId="0" xfId="1" applyNumberFormat="1" applyFont="1" applyFill="1" applyProtection="1">
      <protection hidden="1"/>
    </xf>
    <xf numFmtId="168" fontId="0" fillId="0" borderId="0" xfId="1" applyNumberFormat="1" applyFont="1" applyProtection="1">
      <protection hidden="1"/>
    </xf>
    <xf numFmtId="0" fontId="6" fillId="2" borderId="1" xfId="0" applyFont="1" applyFill="1" applyBorder="1" applyAlignment="1" applyProtection="1">
      <alignment horizontal="left" wrapText="1"/>
      <protection hidden="1"/>
    </xf>
    <xf numFmtId="10" fontId="0" fillId="2" borderId="1" xfId="0" applyNumberFormat="1" applyFill="1" applyBorder="1" applyAlignment="1" applyProtection="1">
      <alignment horizontal="center" vertical="center"/>
      <protection hidden="1"/>
    </xf>
    <xf numFmtId="2" fontId="0" fillId="2" borderId="1" xfId="0" applyNumberFormat="1" applyFill="1" applyBorder="1" applyAlignment="1" applyProtection="1">
      <alignment horizontal="center" vertical="center"/>
      <protection hidden="1"/>
    </xf>
    <xf numFmtId="10" fontId="4" fillId="2" borderId="1" xfId="1" applyNumberFormat="1" applyFont="1" applyFill="1" applyBorder="1" applyAlignment="1" applyProtection="1">
      <alignment horizontal="center" vertical="center"/>
      <protection hidden="1"/>
    </xf>
    <xf numFmtId="2" fontId="0" fillId="0" borderId="0" xfId="0" applyNumberFormat="1" applyProtection="1">
      <protection hidden="1"/>
    </xf>
    <xf numFmtId="164" fontId="0" fillId="0" borderId="0" xfId="2" applyFont="1" applyProtection="1">
      <protection hidden="1"/>
    </xf>
    <xf numFmtId="0" fontId="0" fillId="0" borderId="2" xfId="0" applyBorder="1" applyProtection="1">
      <protection hidden="1"/>
    </xf>
    <xf numFmtId="10" fontId="0" fillId="0" borderId="0" xfId="1" applyNumberFormat="1" applyFont="1" applyProtection="1">
      <protection hidden="1"/>
    </xf>
    <xf numFmtId="0" fontId="8" fillId="0" borderId="2" xfId="0" applyFont="1" applyFill="1" applyBorder="1" applyAlignment="1" applyProtection="1">
      <alignment horizontal="left" wrapText="1"/>
      <protection hidden="1"/>
    </xf>
    <xf numFmtId="0" fontId="8" fillId="0" borderId="0" xfId="0" applyFont="1" applyFill="1" applyBorder="1" applyAlignment="1" applyProtection="1">
      <alignment horizontal="left" wrapText="1"/>
      <protection hidden="1"/>
    </xf>
    <xf numFmtId="0" fontId="7" fillId="0" borderId="0" xfId="0" applyFont="1" applyBorder="1" applyAlignment="1" applyProtection="1">
      <protection hidden="1"/>
    </xf>
    <xf numFmtId="0" fontId="6" fillId="0" borderId="0" xfId="0" applyFont="1" applyFill="1" applyBorder="1" applyAlignment="1" applyProtection="1">
      <alignment horizontal="left" wrapText="1"/>
      <protection hidden="1"/>
    </xf>
    <xf numFmtId="10" fontId="8" fillId="0" borderId="0" xfId="0" applyNumberFormat="1" applyFont="1" applyFill="1" applyBorder="1" applyAlignment="1" applyProtection="1">
      <alignment horizontal="center"/>
      <protection hidden="1"/>
    </xf>
    <xf numFmtId="0" fontId="0" fillId="0" borderId="0" xfId="0" applyFont="1" applyFill="1" applyBorder="1" applyProtection="1">
      <protection hidden="1"/>
    </xf>
    <xf numFmtId="0" fontId="0" fillId="0" borderId="0" xfId="0" applyFill="1" applyBorder="1" applyAlignment="1" applyProtection="1">
      <alignment horizontal="left"/>
      <protection hidden="1"/>
    </xf>
    <xf numFmtId="10" fontId="0" fillId="2" borderId="0" xfId="0" applyNumberFormat="1" applyFill="1" applyBorder="1" applyAlignment="1" applyProtection="1">
      <alignment horizontal="center" vertical="center"/>
      <protection hidden="1"/>
    </xf>
    <xf numFmtId="0" fontId="6" fillId="7" borderId="1" xfId="0" applyFont="1" applyFill="1" applyBorder="1" applyAlignment="1" applyProtection="1">
      <alignment horizontal="left" vertical="center" wrapText="1"/>
      <protection hidden="1"/>
    </xf>
    <xf numFmtId="10" fontId="0" fillId="7" borderId="1" xfId="0" applyNumberFormat="1" applyFill="1" applyBorder="1" applyAlignment="1" applyProtection="1">
      <alignment horizontal="center" vertical="center"/>
      <protection hidden="1"/>
    </xf>
    <xf numFmtId="0" fontId="22" fillId="8" borderId="1" xfId="0" applyFont="1" applyFill="1" applyBorder="1" applyAlignment="1" applyProtection="1">
      <alignment horizontal="left" vertical="center" wrapText="1"/>
      <protection hidden="1"/>
    </xf>
    <xf numFmtId="0" fontId="20" fillId="8" borderId="1" xfId="0" applyFont="1" applyFill="1" applyBorder="1" applyAlignment="1" applyProtection="1">
      <alignment horizontal="left" vertical="center" wrapText="1"/>
      <protection hidden="1"/>
    </xf>
    <xf numFmtId="0" fontId="21" fillId="8" borderId="1" xfId="0" applyFont="1" applyFill="1" applyBorder="1" applyAlignment="1" applyProtection="1">
      <alignment horizontal="left" vertical="center" wrapText="1"/>
      <protection hidden="1"/>
    </xf>
    <xf numFmtId="0" fontId="23" fillId="10" borderId="0" xfId="0" applyFont="1" applyFill="1" applyAlignment="1" applyProtection="1">
      <alignment horizontal="center" vertical="center"/>
      <protection hidden="1"/>
    </xf>
    <xf numFmtId="164" fontId="23" fillId="8" borderId="12" xfId="3" applyFont="1" applyFill="1" applyBorder="1" applyAlignment="1" applyProtection="1">
      <alignment horizontal="center" vertical="center"/>
      <protection hidden="1"/>
    </xf>
    <xf numFmtId="164" fontId="23" fillId="8" borderId="10" xfId="3" applyFont="1" applyFill="1" applyBorder="1" applyAlignment="1" applyProtection="1">
      <alignment horizontal="center" vertical="center"/>
      <protection hidden="1"/>
    </xf>
    <xf numFmtId="10" fontId="23" fillId="8" borderId="13" xfId="1" applyNumberFormat="1" applyFont="1" applyFill="1" applyBorder="1" applyAlignment="1" applyProtection="1">
      <alignment horizontal="center" vertical="center"/>
      <protection hidden="1"/>
    </xf>
    <xf numFmtId="10" fontId="23" fillId="8" borderId="14" xfId="1" applyNumberFormat="1" applyFont="1" applyFill="1" applyBorder="1" applyAlignment="1" applyProtection="1">
      <alignment horizontal="center" vertical="center"/>
      <protection hidden="1"/>
    </xf>
    <xf numFmtId="10" fontId="23" fillId="8" borderId="15" xfId="1" applyNumberFormat="1" applyFont="1" applyFill="1" applyBorder="1" applyAlignment="1" applyProtection="1">
      <alignment horizontal="center" vertical="center"/>
      <protection hidden="1"/>
    </xf>
    <xf numFmtId="0" fontId="23" fillId="8" borderId="12" xfId="0" applyFont="1" applyFill="1" applyBorder="1" applyAlignment="1" applyProtection="1">
      <alignment horizontal="left" vertical="center"/>
      <protection hidden="1"/>
    </xf>
    <xf numFmtId="0" fontId="23" fillId="8" borderId="10" xfId="0" applyFont="1" applyFill="1" applyBorder="1" applyAlignment="1" applyProtection="1">
      <alignment horizontal="left" vertical="center"/>
      <protection hidden="1"/>
    </xf>
    <xf numFmtId="0" fontId="23" fillId="8" borderId="4" xfId="0" applyFont="1" applyFill="1" applyBorder="1" applyAlignment="1" applyProtection="1">
      <alignment horizontal="left" vertical="center"/>
      <protection hidden="1"/>
    </xf>
    <xf numFmtId="0" fontId="22" fillId="8" borderId="12" xfId="0" applyFont="1" applyFill="1" applyBorder="1" applyAlignment="1" applyProtection="1">
      <alignment horizontal="left" vertical="center" wrapText="1"/>
      <protection hidden="1"/>
    </xf>
    <xf numFmtId="0" fontId="22" fillId="8" borderId="10" xfId="0" applyFont="1" applyFill="1" applyBorder="1" applyAlignment="1" applyProtection="1">
      <alignment horizontal="left" vertical="center" wrapText="1"/>
      <protection hidden="1"/>
    </xf>
    <xf numFmtId="0" fontId="22" fillId="8" borderId="4" xfId="0" applyFont="1" applyFill="1" applyBorder="1" applyAlignment="1" applyProtection="1">
      <alignment horizontal="left" vertical="center" wrapText="1"/>
      <protection hidden="1"/>
    </xf>
    <xf numFmtId="0" fontId="7" fillId="0" borderId="0" xfId="0" applyFont="1" applyBorder="1" applyAlignment="1" applyProtection="1">
      <alignment horizontal="center"/>
      <protection hidden="1"/>
    </xf>
    <xf numFmtId="0" fontId="7" fillId="0" borderId="2" xfId="0" applyFont="1" applyBorder="1" applyAlignment="1" applyProtection="1">
      <alignment horizontal="center"/>
      <protection hidden="1"/>
    </xf>
    <xf numFmtId="0" fontId="0" fillId="0" borderId="12" xfId="0" applyBorder="1" applyAlignment="1" applyProtection="1">
      <alignment horizontal="center"/>
      <protection hidden="1"/>
    </xf>
    <xf numFmtId="0" fontId="0" fillId="0" borderId="10" xfId="0" applyBorder="1" applyAlignment="1" applyProtection="1">
      <alignment horizontal="center"/>
      <protection hidden="1"/>
    </xf>
  </cellXfs>
  <cellStyles count="4">
    <cellStyle name="Відсотковий" xfId="1" builtinId="5"/>
    <cellStyle name="Звичайний" xfId="0" builtinId="0"/>
    <cellStyle name="Фінансовий" xfId="2" builtinId="3"/>
    <cellStyle name="Фінансовий 2" xfId="3" xr:uid="{D5DEB074-5398-4531-80E5-79845FF2FABE}"/>
  </cellStyles>
  <dxfs count="3">
    <dxf>
      <font>
        <color theme="0"/>
      </font>
    </dxf>
    <dxf>
      <font>
        <b/>
        <i val="0"/>
        <color rgb="FF9C0006"/>
      </font>
      <fill>
        <patternFill>
          <bgColor rgb="FFFFC7CE"/>
        </patternFill>
      </fill>
    </dxf>
    <dxf>
      <font>
        <b/>
        <i val="0"/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FE5309-7888-463D-8EAB-7795002204A8}">
  <sheetPr>
    <tabColor theme="8" tint="-0.249977111117893"/>
  </sheetPr>
  <dimension ref="A1:P15"/>
  <sheetViews>
    <sheetView tabSelected="1" workbookViewId="0">
      <selection activeCell="D2" sqref="D2"/>
    </sheetView>
  </sheetViews>
  <sheetFormatPr defaultRowHeight="13.2" x14ac:dyDescent="0.25"/>
  <cols>
    <col min="1" max="2" width="8.88671875" style="3"/>
    <col min="3" max="3" width="28.109375" style="3" customWidth="1"/>
    <col min="4" max="4" width="17.109375" style="3" customWidth="1"/>
    <col min="5" max="5" width="14.109375" style="3" customWidth="1"/>
    <col min="6" max="6" width="12.44140625" style="3" customWidth="1"/>
    <col min="7" max="16384" width="8.88671875" style="3"/>
  </cols>
  <sheetData>
    <row r="1" spans="1:16" ht="23.4" customHeight="1" x14ac:dyDescent="0.25">
      <c r="A1" s="118" t="s">
        <v>48</v>
      </c>
      <c r="B1" s="118"/>
      <c r="C1" s="118"/>
      <c r="D1" s="68" t="s">
        <v>72</v>
      </c>
      <c r="E1" s="69"/>
      <c r="F1" s="70"/>
    </row>
    <row r="2" spans="1:16" ht="23.4" customHeight="1" x14ac:dyDescent="0.25">
      <c r="A2" s="119" t="s">
        <v>49</v>
      </c>
      <c r="B2" s="119"/>
      <c r="C2" s="119"/>
      <c r="D2" s="51">
        <v>3000000</v>
      </c>
      <c r="E2" s="50"/>
      <c r="I2" s="120" t="s">
        <v>50</v>
      </c>
      <c r="J2" s="120"/>
      <c r="K2" s="120"/>
      <c r="L2" s="120"/>
      <c r="M2" s="120"/>
      <c r="N2" s="120"/>
      <c r="O2" s="120"/>
      <c r="P2" s="120"/>
    </row>
    <row r="3" spans="1:16" ht="23.4" customHeight="1" x14ac:dyDescent="0.25">
      <c r="A3" s="119" t="s">
        <v>71</v>
      </c>
      <c r="B3" s="119"/>
      <c r="C3" s="119"/>
      <c r="D3" s="51">
        <v>1000000</v>
      </c>
      <c r="E3" s="66">
        <f>IF(D3/D2&lt;0.25,"Збільшість перший внесок",D3/D2)</f>
        <v>0.33333333333333331</v>
      </c>
      <c r="I3" s="53" t="s">
        <v>51</v>
      </c>
      <c r="J3" s="54"/>
      <c r="K3" s="54"/>
      <c r="L3" s="55"/>
      <c r="M3" s="121">
        <f>'specprop1 Благо'!AD17</f>
        <v>28681.185234735603</v>
      </c>
      <c r="N3" s="122"/>
      <c r="O3" s="122"/>
      <c r="P3" s="56" t="s">
        <v>52</v>
      </c>
    </row>
    <row r="4" spans="1:16" ht="23.4" customHeight="1" x14ac:dyDescent="0.25">
      <c r="A4" s="119" t="s">
        <v>53</v>
      </c>
      <c r="B4" s="119"/>
      <c r="C4" s="119"/>
      <c r="D4" s="57">
        <f>D2-D3</f>
        <v>2000000</v>
      </c>
      <c r="E4" s="50"/>
      <c r="I4" s="53" t="s">
        <v>54</v>
      </c>
      <c r="J4" s="58"/>
      <c r="K4" s="58"/>
      <c r="L4" s="56"/>
      <c r="M4" s="123">
        <f ca="1">'specprop1 Благо'!R24</f>
        <v>0.19659029603004455</v>
      </c>
      <c r="N4" s="124"/>
      <c r="O4" s="125"/>
    </row>
    <row r="5" spans="1:16" ht="23.4" customHeight="1" x14ac:dyDescent="0.25">
      <c r="A5" s="119" t="s">
        <v>70</v>
      </c>
      <c r="B5" s="119"/>
      <c r="C5" s="119"/>
      <c r="D5" s="59">
        <v>240</v>
      </c>
      <c r="E5" s="67" t="str">
        <f>IF(OR(D5&lt;12,D5&gt;240),"Змініть термін кредиту","")</f>
        <v/>
      </c>
      <c r="I5" s="53" t="s">
        <v>55</v>
      </c>
      <c r="J5" s="58"/>
      <c r="K5" s="56"/>
      <c r="L5" s="56"/>
      <c r="M5" s="121">
        <f>M6-D4</f>
        <v>5135533.9982643062</v>
      </c>
      <c r="N5" s="122"/>
      <c r="O5" s="122"/>
      <c r="P5" s="56" t="s">
        <v>52</v>
      </c>
    </row>
    <row r="6" spans="1:16" ht="23.4" customHeight="1" x14ac:dyDescent="0.25">
      <c r="A6" s="117" t="s">
        <v>56</v>
      </c>
      <c r="B6" s="117"/>
      <c r="C6" s="117"/>
      <c r="D6" s="61">
        <f>'specprop1 Благо'!D7</f>
        <v>9.9900000000000003E-2</v>
      </c>
      <c r="E6" s="60"/>
      <c r="I6" s="126" t="s">
        <v>57</v>
      </c>
      <c r="J6" s="127"/>
      <c r="K6" s="127"/>
      <c r="L6" s="128"/>
      <c r="M6" s="121">
        <f>'specprop1 Благо'!AD25</f>
        <v>7135533.9982643062</v>
      </c>
      <c r="N6" s="122"/>
      <c r="O6" s="122"/>
      <c r="P6" s="56" t="s">
        <v>52</v>
      </c>
    </row>
    <row r="7" spans="1:16" ht="23.4" hidden="1" customHeight="1" x14ac:dyDescent="0.25">
      <c r="A7" s="117" t="s">
        <v>58</v>
      </c>
      <c r="B7" s="117"/>
      <c r="C7" s="117"/>
      <c r="D7" s="61">
        <f>'specprop1 Благо'!D8</f>
        <v>0.1799</v>
      </c>
      <c r="E7" s="60"/>
    </row>
    <row r="8" spans="1:16" ht="23.4" hidden="1" customHeight="1" x14ac:dyDescent="0.25">
      <c r="A8" s="117" t="s">
        <v>68</v>
      </c>
      <c r="B8" s="117"/>
      <c r="C8" s="117"/>
      <c r="D8" s="61">
        <f>'specprop1 Благо'!D9</f>
        <v>0.1799</v>
      </c>
      <c r="E8" s="60"/>
    </row>
    <row r="9" spans="1:16" ht="23.4" customHeight="1" x14ac:dyDescent="0.25">
      <c r="A9" s="117" t="s">
        <v>73</v>
      </c>
      <c r="B9" s="117"/>
      <c r="C9" s="117"/>
      <c r="D9" s="61">
        <f>'specprop1 Благо'!D10</f>
        <v>0.1799</v>
      </c>
      <c r="E9" s="62" t="s">
        <v>67</v>
      </c>
    </row>
    <row r="10" spans="1:16" ht="23.4" customHeight="1" x14ac:dyDescent="0.25">
      <c r="A10" s="117" t="s">
        <v>59</v>
      </c>
      <c r="B10" s="117"/>
      <c r="C10" s="117"/>
      <c r="D10" s="52">
        <f>'specprop1 Благо'!D12</f>
        <v>1.9900000000000001E-2</v>
      </c>
      <c r="E10" s="63">
        <f>'specprop1 Благо'!G28</f>
        <v>39800</v>
      </c>
      <c r="I10" s="120" t="s">
        <v>15</v>
      </c>
      <c r="J10" s="120"/>
      <c r="K10" s="120"/>
      <c r="L10" s="120"/>
      <c r="M10" s="120"/>
      <c r="N10" s="120"/>
      <c r="O10" s="120"/>
      <c r="P10" s="120"/>
    </row>
    <row r="11" spans="1:16" ht="23.4" customHeight="1" x14ac:dyDescent="0.25">
      <c r="A11" s="117" t="s">
        <v>60</v>
      </c>
      <c r="B11" s="117"/>
      <c r="C11" s="117"/>
      <c r="D11" s="61">
        <f>'specprop1 Благо'!E17</f>
        <v>7.0000000000000001E-3</v>
      </c>
      <c r="E11" s="63">
        <f>'specprop1 Благо'!L28</f>
        <v>14000</v>
      </c>
      <c r="I11" s="53" t="s">
        <v>61</v>
      </c>
      <c r="J11" s="54"/>
      <c r="K11" s="54"/>
      <c r="L11" s="55"/>
      <c r="M11" s="121">
        <f>'specprop1 Благо'!E28+MAX('specprop1 Благо'!F28:F267)</f>
        <v>37766.972222222241</v>
      </c>
      <c r="N11" s="122"/>
      <c r="O11" s="122"/>
      <c r="P11" s="56" t="s">
        <v>52</v>
      </c>
    </row>
    <row r="12" spans="1:16" ht="23.4" customHeight="1" x14ac:dyDescent="0.25">
      <c r="A12" s="117" t="s">
        <v>62</v>
      </c>
      <c r="B12" s="117"/>
      <c r="C12" s="117"/>
      <c r="D12" s="61" t="s">
        <v>64</v>
      </c>
      <c r="E12" s="63">
        <f>'specprop1 Благо'!M28</f>
        <v>0</v>
      </c>
      <c r="I12" s="53" t="s">
        <v>54</v>
      </c>
      <c r="J12" s="58"/>
      <c r="K12" s="58"/>
      <c r="L12" s="56"/>
      <c r="M12" s="123">
        <f ca="1">'specprop1 Благо'!D24</f>
        <v>0.20170076966285702</v>
      </c>
      <c r="N12" s="124"/>
      <c r="O12" s="125"/>
    </row>
    <row r="13" spans="1:16" ht="23.4" customHeight="1" x14ac:dyDescent="0.25">
      <c r="A13" s="129" t="s">
        <v>63</v>
      </c>
      <c r="B13" s="130"/>
      <c r="C13" s="131"/>
      <c r="D13" s="64" t="s">
        <v>64</v>
      </c>
      <c r="E13" s="65">
        <f>'specprop1 Благо'!D14</f>
        <v>0</v>
      </c>
      <c r="I13" s="53" t="s">
        <v>55</v>
      </c>
      <c r="J13" s="58"/>
      <c r="K13" s="58"/>
      <c r="L13" s="56"/>
      <c r="M13" s="121">
        <f>M14-D4</f>
        <v>3768680.2777778078</v>
      </c>
      <c r="N13" s="122"/>
      <c r="O13" s="122"/>
      <c r="P13" s="56" t="s">
        <v>52</v>
      </c>
    </row>
    <row r="14" spans="1:16" ht="23.4" customHeight="1" x14ac:dyDescent="0.25">
      <c r="A14" s="129" t="s">
        <v>65</v>
      </c>
      <c r="B14" s="130"/>
      <c r="C14" s="131"/>
      <c r="D14" s="64" t="s">
        <v>64</v>
      </c>
      <c r="E14" s="65">
        <f>'specprop1 Благо'!D15</f>
        <v>10000</v>
      </c>
      <c r="I14" s="126" t="s">
        <v>57</v>
      </c>
      <c r="J14" s="127"/>
      <c r="K14" s="127"/>
      <c r="L14" s="128"/>
      <c r="M14" s="121">
        <f>'specprop1 Благо'!O25</f>
        <v>5768680.2777778078</v>
      </c>
      <c r="N14" s="122"/>
      <c r="O14" s="122"/>
      <c r="P14" s="56" t="s">
        <v>52</v>
      </c>
    </row>
    <row r="15" spans="1:16" ht="23.4" customHeight="1" x14ac:dyDescent="0.25">
      <c r="A15" s="129" t="s">
        <v>66</v>
      </c>
      <c r="B15" s="130"/>
      <c r="C15" s="131"/>
      <c r="D15" s="61" t="s">
        <v>64</v>
      </c>
      <c r="E15" s="63">
        <f>'specprop1 Благо'!N28</f>
        <v>0</v>
      </c>
    </row>
  </sheetData>
  <sheetProtection algorithmName="SHA-512" hashValue="a56sFTD3qXZvlzsH2vPbsBVt0DosJ9tV5VvM/3uLL/x1ClUeAvSu2aNEUWwBNTY1zvrOpykleMvdfM+yhj3V8Q==" saltValue="PDJ0UO41yvOOVRczXdXz3g==" spinCount="100000" sheet="1" objects="1" scenarios="1"/>
  <mergeCells count="27">
    <mergeCell ref="A8:C8"/>
    <mergeCell ref="A13:C13"/>
    <mergeCell ref="M13:O13"/>
    <mergeCell ref="A14:C14"/>
    <mergeCell ref="I14:L14"/>
    <mergeCell ref="M14:O14"/>
    <mergeCell ref="A15:C15"/>
    <mergeCell ref="A9:C9"/>
    <mergeCell ref="A10:C10"/>
    <mergeCell ref="I10:P10"/>
    <mergeCell ref="A11:C11"/>
    <mergeCell ref="M11:O11"/>
    <mergeCell ref="A12:C12"/>
    <mergeCell ref="M12:O12"/>
    <mergeCell ref="A7:C7"/>
    <mergeCell ref="A1:C1"/>
    <mergeCell ref="A2:C2"/>
    <mergeCell ref="I2:P2"/>
    <mergeCell ref="A3:C3"/>
    <mergeCell ref="M3:O3"/>
    <mergeCell ref="A4:C4"/>
    <mergeCell ref="M4:O4"/>
    <mergeCell ref="A5:C5"/>
    <mergeCell ref="M5:O5"/>
    <mergeCell ref="A6:C6"/>
    <mergeCell ref="I6:L6"/>
    <mergeCell ref="M6:O6"/>
  </mergeCells>
  <conditionalFormatting sqref="E3">
    <cfRule type="containsText" dxfId="2" priority="2" operator="containsText" text="Збільшість перший внесок">
      <formula>NOT(ISERROR(SEARCH("Збільшість перший внесок",E3)))</formula>
    </cfRule>
  </conditionalFormatting>
  <conditionalFormatting sqref="E5">
    <cfRule type="cellIs" dxfId="1" priority="1" operator="between">
      <formula>0</formula>
      <formula>60</formula>
    </cfRule>
  </conditionalFormatting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91151F-12D7-4A3C-BB8C-F085849025ED}">
  <sheetPr>
    <tabColor rgb="FF00B050"/>
  </sheetPr>
  <dimension ref="A1:AW409"/>
  <sheetViews>
    <sheetView showGridLines="0" zoomScale="85" zoomScaleNormal="85" workbookViewId="0">
      <selection activeCell="I11" sqref="I11"/>
    </sheetView>
  </sheetViews>
  <sheetFormatPr defaultRowHeight="13.2" outlineLevelCol="1" x14ac:dyDescent="0.25"/>
  <cols>
    <col min="1" max="1" width="11.5546875" style="1" customWidth="1"/>
    <col min="2" max="2" width="10.33203125" style="1" bestFit="1" customWidth="1"/>
    <col min="3" max="3" width="20.33203125" style="1" bestFit="1" customWidth="1"/>
    <col min="4" max="4" width="15.6640625" style="1" bestFit="1" customWidth="1"/>
    <col min="5" max="5" width="10.33203125" style="1" customWidth="1"/>
    <col min="6" max="6" width="17.33203125" style="1" customWidth="1"/>
    <col min="7" max="7" width="10.33203125" style="1" customWidth="1"/>
    <col min="8" max="8" width="10.5546875" style="1" customWidth="1"/>
    <col min="9" max="9" width="8.77734375" style="1" bestFit="1" customWidth="1"/>
    <col min="10" max="10" width="9.77734375" style="1" bestFit="1" customWidth="1" outlineLevel="1"/>
    <col min="11" max="11" width="8.88671875" style="1" customWidth="1" outlineLevel="1"/>
    <col min="12" max="13" width="10.109375" style="1" customWidth="1" outlineLevel="1"/>
    <col min="14" max="14" width="13.44140625" style="1" customWidth="1" outlineLevel="1"/>
    <col min="15" max="15" width="14.77734375" style="1" bestFit="1" customWidth="1"/>
    <col min="16" max="16" width="4.6640625" style="1" customWidth="1"/>
    <col min="17" max="17" width="14.77734375" style="1" bestFit="1" customWidth="1" outlineLevel="1"/>
    <col min="18" max="18" width="19.88671875" style="1" customWidth="1" outlineLevel="1"/>
    <col min="19" max="19" width="11" style="19" customWidth="1" outlineLevel="1"/>
    <col min="20" max="20" width="11.5546875" style="1" customWidth="1" outlineLevel="1"/>
    <col min="21" max="21" width="10.88671875" style="1" customWidth="1" outlineLevel="1"/>
    <col min="22" max="22" width="10.33203125" style="1" customWidth="1" outlineLevel="1"/>
    <col min="23" max="23" width="10.44140625" style="1" customWidth="1" outlineLevel="1"/>
    <col min="24" max="24" width="13.5546875" style="1" customWidth="1" outlineLevel="1"/>
    <col min="25" max="25" width="9.33203125" style="1" customWidth="1" outlineLevel="1"/>
    <col min="26" max="26" width="8.88671875" style="1" customWidth="1" outlineLevel="1"/>
    <col min="27" max="29" width="11.109375" style="1" customWidth="1" outlineLevel="1"/>
    <col min="30" max="30" width="17.6640625" style="1" customWidth="1" outlineLevel="1"/>
    <col min="31" max="31" width="2.33203125" style="1" customWidth="1"/>
    <col min="32" max="32" width="9.6640625" style="1" customWidth="1"/>
    <col min="33" max="44" width="2.33203125" style="1" customWidth="1"/>
    <col min="45" max="45" width="8.88671875" style="1"/>
    <col min="46" max="46" width="10.6640625" style="1" bestFit="1" customWidth="1"/>
    <col min="47" max="16384" width="8.88671875" style="1"/>
  </cols>
  <sheetData>
    <row r="1" spans="3:44" x14ac:dyDescent="0.25">
      <c r="C1" s="1" t="s">
        <v>45</v>
      </c>
      <c r="O1" s="48" t="e">
        <f>#REF!</f>
        <v>#REF!</v>
      </c>
      <c r="P1" s="49"/>
      <c r="Q1" s="48" t="e">
        <f>#REF!</f>
        <v>#REF!</v>
      </c>
    </row>
    <row r="2" spans="3:44" x14ac:dyDescent="0.25">
      <c r="O2" s="4" t="e">
        <f>D25-O1</f>
        <v>#REF!</v>
      </c>
      <c r="P2" s="3"/>
      <c r="Q2" s="4" t="e">
        <f>R25-Q1</f>
        <v>#REF!</v>
      </c>
    </row>
    <row r="3" spans="3:44" ht="12" customHeight="1" x14ac:dyDescent="0.25">
      <c r="C3" s="71" t="s">
        <v>0</v>
      </c>
      <c r="D3" s="72">
        <f>'Нове житло Вже з Благо'!D2</f>
        <v>3000000</v>
      </c>
      <c r="F3" s="30"/>
      <c r="K3" s="73"/>
      <c r="L3" s="74"/>
      <c r="M3" s="75"/>
      <c r="N3" s="73"/>
      <c r="O3" s="76"/>
      <c r="P3" s="77"/>
      <c r="Q3" s="78"/>
      <c r="R3" s="79"/>
      <c r="S3" s="80"/>
      <c r="T3" s="78"/>
      <c r="U3" s="78"/>
      <c r="V3" s="78"/>
      <c r="W3" s="78"/>
      <c r="X3" s="78"/>
      <c r="Y3" s="78"/>
      <c r="Z3" s="78"/>
      <c r="AA3" s="78"/>
      <c r="AB3" s="78"/>
      <c r="AC3" s="78"/>
      <c r="AD3" s="78"/>
      <c r="AG3" s="78"/>
      <c r="AH3" s="78"/>
      <c r="AI3" s="78"/>
      <c r="AJ3" s="78"/>
      <c r="AK3" s="78"/>
      <c r="AL3" s="78"/>
      <c r="AM3" s="78"/>
      <c r="AN3" s="78"/>
      <c r="AO3" s="78"/>
      <c r="AP3" s="78"/>
      <c r="AQ3" s="78"/>
      <c r="AR3" s="78"/>
    </row>
    <row r="4" spans="3:44" ht="12" customHeight="1" x14ac:dyDescent="0.25">
      <c r="C4" s="71" t="s">
        <v>1</v>
      </c>
      <c r="D4" s="81">
        <f>'Нове житло Вже з Благо'!D3</f>
        <v>1000000</v>
      </c>
      <c r="E4" s="82">
        <f>D4/D3</f>
        <v>0.33333333333333331</v>
      </c>
      <c r="K4" s="73"/>
      <c r="L4" s="83"/>
      <c r="M4" s="75"/>
      <c r="N4" s="73"/>
      <c r="O4" s="84"/>
      <c r="P4" s="77"/>
      <c r="Q4" s="85"/>
      <c r="R4" s="86"/>
      <c r="S4" s="80"/>
      <c r="T4" s="78"/>
      <c r="U4" s="78"/>
      <c r="V4" s="78"/>
      <c r="W4" s="78"/>
      <c r="X4" s="78"/>
      <c r="Y4" s="78"/>
      <c r="Z4" s="78"/>
      <c r="AA4" s="78"/>
      <c r="AB4" s="78"/>
      <c r="AC4" s="78"/>
      <c r="AD4" s="78"/>
      <c r="AE4" s="78"/>
      <c r="AG4" s="78"/>
      <c r="AH4" s="78"/>
      <c r="AI4" s="78"/>
      <c r="AJ4" s="78"/>
      <c r="AK4" s="78"/>
      <c r="AL4" s="78"/>
      <c r="AM4" s="78"/>
      <c r="AN4" s="78"/>
      <c r="AO4" s="78"/>
      <c r="AP4" s="78"/>
      <c r="AQ4" s="78"/>
      <c r="AR4" s="78"/>
    </row>
    <row r="5" spans="3:44" ht="12" customHeight="1" x14ac:dyDescent="0.25">
      <c r="C5" s="71" t="s">
        <v>2</v>
      </c>
      <c r="D5" s="87">
        <f>D3-D4</f>
        <v>2000000</v>
      </c>
      <c r="K5" s="73"/>
      <c r="L5" s="83"/>
      <c r="M5" s="73"/>
      <c r="N5" s="73"/>
      <c r="O5" s="84"/>
      <c r="P5" s="77"/>
      <c r="Q5" s="85"/>
      <c r="R5" s="88"/>
      <c r="S5" s="80"/>
      <c r="T5" s="78"/>
      <c r="U5" s="78"/>
      <c r="V5" s="78"/>
      <c r="W5" s="78"/>
      <c r="X5" s="78"/>
      <c r="Y5" s="78"/>
      <c r="Z5" s="78"/>
      <c r="AA5" s="78"/>
      <c r="AB5" s="78"/>
      <c r="AC5" s="78"/>
      <c r="AD5" s="78"/>
      <c r="AE5" s="78"/>
      <c r="AG5" s="78"/>
      <c r="AH5" s="78"/>
      <c r="AI5" s="78"/>
      <c r="AJ5" s="78"/>
      <c r="AK5" s="78"/>
      <c r="AL5" s="78"/>
      <c r="AM5" s="78"/>
      <c r="AN5" s="78"/>
      <c r="AO5" s="78"/>
      <c r="AP5" s="78"/>
      <c r="AQ5" s="78"/>
      <c r="AR5" s="78"/>
    </row>
    <row r="6" spans="3:44" ht="12" customHeight="1" x14ac:dyDescent="0.25">
      <c r="C6" s="71" t="s">
        <v>3</v>
      </c>
      <c r="D6" s="89">
        <f>'Нове житло Вже з Благо'!D5</f>
        <v>240</v>
      </c>
      <c r="E6" s="93">
        <f>D6</f>
        <v>240</v>
      </c>
      <c r="F6" s="90" t="s">
        <v>46</v>
      </c>
      <c r="G6" s="91"/>
      <c r="L6" s="83"/>
      <c r="M6" s="73"/>
      <c r="N6" s="19"/>
      <c r="O6" s="84"/>
      <c r="P6" s="77"/>
      <c r="Q6" s="85"/>
      <c r="R6" s="78"/>
      <c r="S6" s="80"/>
      <c r="T6" s="78"/>
      <c r="U6" s="78"/>
      <c r="V6" s="78"/>
      <c r="W6" s="78"/>
      <c r="X6" s="78"/>
      <c r="Y6" s="78"/>
      <c r="Z6" s="78"/>
      <c r="AA6" s="78"/>
      <c r="AB6" s="78"/>
      <c r="AC6" s="78"/>
      <c r="AD6" s="78"/>
      <c r="AE6" s="78"/>
      <c r="AG6" s="78"/>
      <c r="AH6" s="78"/>
      <c r="AI6" s="78"/>
      <c r="AJ6" s="78"/>
      <c r="AK6" s="78"/>
      <c r="AL6" s="78"/>
      <c r="AM6" s="78"/>
      <c r="AN6" s="78"/>
      <c r="AO6" s="78"/>
      <c r="AP6" s="78"/>
      <c r="AQ6" s="78"/>
      <c r="AR6" s="78"/>
    </row>
    <row r="7" spans="3:44" ht="12" customHeight="1" x14ac:dyDescent="0.25">
      <c r="C7" s="71" t="s">
        <v>4</v>
      </c>
      <c r="D7" s="92">
        <v>9.9900000000000003E-2</v>
      </c>
      <c r="E7" s="93">
        <v>12</v>
      </c>
      <c r="F7" s="1" t="s">
        <v>5</v>
      </c>
      <c r="K7" s="94"/>
      <c r="L7" s="83"/>
      <c r="M7" s="73"/>
      <c r="N7" s="19"/>
      <c r="O7" s="84"/>
      <c r="P7" s="77"/>
      <c r="Q7" s="85"/>
      <c r="R7" s="78"/>
      <c r="S7" s="80"/>
      <c r="T7" s="78"/>
      <c r="U7" s="78"/>
      <c r="V7" s="78"/>
      <c r="W7" s="78"/>
      <c r="X7" s="78"/>
      <c r="Y7" s="78"/>
      <c r="Z7" s="78"/>
      <c r="AA7" s="78"/>
      <c r="AB7" s="78"/>
      <c r="AC7" s="78"/>
      <c r="AD7" s="78"/>
      <c r="AE7" s="78"/>
      <c r="AG7" s="78"/>
      <c r="AH7" s="78"/>
      <c r="AI7" s="78"/>
      <c r="AJ7" s="78"/>
      <c r="AK7" s="78"/>
      <c r="AL7" s="78"/>
      <c r="AM7" s="78"/>
      <c r="AN7" s="78"/>
      <c r="AO7" s="78"/>
      <c r="AP7" s="78"/>
      <c r="AQ7" s="78"/>
      <c r="AR7" s="78"/>
    </row>
    <row r="8" spans="3:44" ht="12" customHeight="1" x14ac:dyDescent="0.25">
      <c r="C8" s="71" t="s">
        <v>6</v>
      </c>
      <c r="D8" s="92">
        <f t="shared" ref="D8:D9" si="0">$I$11+$K$11</f>
        <v>0.1799</v>
      </c>
      <c r="E8" s="93">
        <v>12</v>
      </c>
      <c r="F8" s="1" t="s">
        <v>5</v>
      </c>
      <c r="K8" s="94"/>
      <c r="L8" s="83"/>
      <c r="M8" s="73"/>
      <c r="N8" s="19"/>
      <c r="O8" s="84"/>
      <c r="P8" s="77"/>
      <c r="Q8" s="85"/>
      <c r="R8" s="78"/>
      <c r="S8" s="80"/>
      <c r="T8" s="78"/>
      <c r="U8" s="78"/>
      <c r="V8" s="78"/>
      <c r="W8" s="78"/>
      <c r="X8" s="78"/>
      <c r="Y8" s="78"/>
      <c r="Z8" s="78"/>
      <c r="AA8" s="78"/>
      <c r="AB8" s="78"/>
      <c r="AC8" s="78"/>
      <c r="AD8" s="78"/>
      <c r="AE8" s="78"/>
      <c r="AG8" s="78"/>
      <c r="AH8" s="78"/>
      <c r="AI8" s="78"/>
      <c r="AJ8" s="78"/>
      <c r="AK8" s="78"/>
      <c r="AL8" s="78"/>
      <c r="AM8" s="78"/>
      <c r="AN8" s="78"/>
      <c r="AO8" s="78"/>
      <c r="AP8" s="78"/>
      <c r="AQ8" s="78"/>
      <c r="AR8" s="78"/>
    </row>
    <row r="9" spans="3:44" ht="12" customHeight="1" x14ac:dyDescent="0.25">
      <c r="C9" s="71" t="s">
        <v>7</v>
      </c>
      <c r="D9" s="92">
        <f t="shared" si="0"/>
        <v>0.1799</v>
      </c>
      <c r="E9" s="95">
        <v>12</v>
      </c>
      <c r="F9" s="1" t="s">
        <v>5</v>
      </c>
      <c r="K9" s="94"/>
      <c r="L9" s="83"/>
      <c r="M9" s="73"/>
      <c r="N9" s="19"/>
      <c r="O9" s="84"/>
      <c r="P9" s="77"/>
      <c r="Q9" s="85"/>
      <c r="R9" s="78"/>
      <c r="S9" s="80"/>
      <c r="T9" s="78"/>
      <c r="U9" s="78"/>
      <c r="V9" s="78"/>
      <c r="W9" s="78"/>
      <c r="X9" s="78"/>
      <c r="Y9" s="78"/>
      <c r="Z9" s="78"/>
      <c r="AA9" s="78"/>
      <c r="AB9" s="78"/>
      <c r="AC9" s="78"/>
      <c r="AD9" s="78"/>
      <c r="AE9" s="78"/>
      <c r="AG9" s="78"/>
      <c r="AH9" s="78"/>
      <c r="AI9" s="78"/>
      <c r="AJ9" s="78"/>
      <c r="AK9" s="78"/>
      <c r="AL9" s="78"/>
      <c r="AM9" s="78"/>
      <c r="AN9" s="78"/>
      <c r="AO9" s="78"/>
      <c r="AP9" s="78"/>
      <c r="AQ9" s="78"/>
      <c r="AR9" s="78"/>
    </row>
    <row r="10" spans="3:44" ht="12" customHeight="1" x14ac:dyDescent="0.25">
      <c r="C10" s="71" t="s">
        <v>34</v>
      </c>
      <c r="D10" s="92">
        <f>$I$11+$K$11</f>
        <v>0.1799</v>
      </c>
      <c r="E10" s="96">
        <f>E6-E7-E8-E9</f>
        <v>204</v>
      </c>
      <c r="F10" s="1" t="s">
        <v>8</v>
      </c>
      <c r="K10" s="73"/>
      <c r="L10" s="83"/>
      <c r="M10" s="73"/>
      <c r="N10" s="19"/>
      <c r="O10" s="84"/>
      <c r="P10" s="77"/>
      <c r="Q10" s="85"/>
      <c r="R10" s="78"/>
      <c r="S10" s="80"/>
      <c r="T10" s="78"/>
      <c r="U10" s="78"/>
      <c r="V10" s="78"/>
      <c r="W10" s="78"/>
      <c r="X10" s="78"/>
      <c r="Y10" s="78"/>
      <c r="Z10" s="78"/>
      <c r="AA10" s="78"/>
      <c r="AB10" s="78"/>
      <c r="AC10" s="78"/>
      <c r="AD10" s="78"/>
      <c r="AE10" s="78"/>
      <c r="AG10" s="78"/>
      <c r="AH10" s="78"/>
      <c r="AI10" s="78"/>
      <c r="AJ10" s="78"/>
      <c r="AK10" s="78"/>
      <c r="AL10" s="78"/>
      <c r="AM10" s="78"/>
      <c r="AN10" s="78"/>
      <c r="AO10" s="78"/>
      <c r="AP10" s="78"/>
      <c r="AQ10" s="78"/>
      <c r="AR10" s="78"/>
    </row>
    <row r="11" spans="3:44" ht="12" customHeight="1" x14ac:dyDescent="0.25">
      <c r="C11" s="71" t="s">
        <v>9</v>
      </c>
      <c r="D11" s="93"/>
      <c r="F11" s="12"/>
      <c r="H11" s="1" t="s">
        <v>44</v>
      </c>
      <c r="I11" s="97">
        <v>0.12989999999999999</v>
      </c>
      <c r="J11" s="1" t="s">
        <v>43</v>
      </c>
      <c r="K11" s="98">
        <v>0.05</v>
      </c>
      <c r="L11" s="73"/>
      <c r="M11" s="73"/>
      <c r="N11" s="19"/>
      <c r="O11" s="84"/>
      <c r="P11" s="77"/>
      <c r="Q11" s="85"/>
      <c r="R11" s="78"/>
      <c r="S11" s="80"/>
      <c r="T11" s="78"/>
      <c r="U11" s="78"/>
      <c r="V11" s="78"/>
      <c r="W11" s="78"/>
      <c r="X11" s="78"/>
      <c r="Y11" s="78"/>
      <c r="Z11" s="78"/>
      <c r="AA11" s="78"/>
      <c r="AB11" s="78"/>
      <c r="AC11" s="78"/>
      <c r="AD11" s="78"/>
      <c r="AE11" s="78"/>
      <c r="AF11" s="78"/>
      <c r="AG11" s="78"/>
      <c r="AH11" s="78"/>
      <c r="AI11" s="78"/>
      <c r="AJ11" s="78"/>
      <c r="AK11" s="78"/>
      <c r="AL11" s="78"/>
      <c r="AM11" s="78"/>
      <c r="AN11" s="78"/>
      <c r="AO11" s="78"/>
      <c r="AP11" s="78"/>
      <c r="AQ11" s="78"/>
      <c r="AR11" s="78"/>
    </row>
    <row r="12" spans="3:44" ht="12" customHeight="1" x14ac:dyDescent="0.25">
      <c r="C12" s="99" t="s">
        <v>10</v>
      </c>
      <c r="D12" s="100">
        <v>1.9900000000000001E-2</v>
      </c>
      <c r="F12" s="12"/>
      <c r="K12" s="73"/>
      <c r="L12" s="73"/>
      <c r="M12" s="73"/>
      <c r="N12" s="19"/>
      <c r="O12" s="84"/>
      <c r="P12" s="77"/>
      <c r="Q12" s="85"/>
      <c r="R12" s="78"/>
      <c r="S12" s="80"/>
      <c r="T12" s="78"/>
      <c r="U12" s="78"/>
      <c r="V12" s="78"/>
      <c r="W12" s="78"/>
      <c r="X12" s="78"/>
      <c r="Y12" s="78"/>
      <c r="Z12" s="78"/>
      <c r="AA12" s="78"/>
      <c r="AB12" s="78"/>
      <c r="AC12" s="78"/>
      <c r="AD12" s="78"/>
      <c r="AE12" s="78"/>
      <c r="AF12" s="78"/>
      <c r="AG12" s="78"/>
      <c r="AH12" s="78"/>
      <c r="AI12" s="78"/>
      <c r="AJ12" s="78"/>
      <c r="AK12" s="78"/>
      <c r="AL12" s="78"/>
      <c r="AM12" s="78"/>
      <c r="AN12" s="78"/>
      <c r="AO12" s="78"/>
      <c r="AP12" s="78"/>
      <c r="AQ12" s="78"/>
      <c r="AR12" s="78"/>
    </row>
    <row r="13" spans="3:44" ht="12" customHeight="1" x14ac:dyDescent="0.25">
      <c r="C13" s="99" t="s">
        <v>11</v>
      </c>
      <c r="D13" s="100">
        <v>0</v>
      </c>
      <c r="K13" s="73"/>
      <c r="L13" s="73"/>
      <c r="M13" s="73"/>
      <c r="O13" s="84"/>
      <c r="P13" s="77"/>
      <c r="Q13" s="85"/>
      <c r="R13" s="78"/>
      <c r="S13" s="80"/>
      <c r="T13" s="78"/>
      <c r="U13" s="78"/>
      <c r="V13" s="78"/>
      <c r="W13" s="78"/>
      <c r="X13" s="78"/>
      <c r="Y13" s="78"/>
      <c r="Z13" s="78"/>
      <c r="AA13" s="78"/>
      <c r="AB13" s="78"/>
      <c r="AC13" s="78"/>
      <c r="AD13" s="78"/>
      <c r="AE13" s="78"/>
      <c r="AF13" s="78"/>
      <c r="AG13" s="78"/>
      <c r="AH13" s="78"/>
      <c r="AI13" s="78"/>
      <c r="AJ13" s="78"/>
      <c r="AK13" s="78"/>
      <c r="AL13" s="78"/>
      <c r="AM13" s="78"/>
      <c r="AN13" s="78"/>
      <c r="AO13" s="78"/>
      <c r="AP13" s="78"/>
      <c r="AQ13" s="78"/>
      <c r="AR13" s="78"/>
    </row>
    <row r="14" spans="3:44" ht="12" customHeight="1" x14ac:dyDescent="0.25">
      <c r="C14" s="99" t="s">
        <v>37</v>
      </c>
      <c r="D14" s="101">
        <v>0</v>
      </c>
      <c r="K14" s="73"/>
      <c r="L14" s="73"/>
      <c r="M14" s="73"/>
      <c r="N14" s="19"/>
      <c r="O14" s="84"/>
      <c r="P14" s="77"/>
      <c r="Q14" s="85"/>
      <c r="R14" s="78"/>
      <c r="S14" s="80"/>
      <c r="T14" s="78"/>
      <c r="U14" s="78"/>
      <c r="V14" s="78"/>
      <c r="W14" s="78"/>
      <c r="X14" s="78"/>
      <c r="Y14" s="78"/>
      <c r="Z14" s="78"/>
      <c r="AA14" s="78"/>
      <c r="AB14" s="78"/>
      <c r="AC14" s="78"/>
      <c r="AD14" s="78"/>
      <c r="AE14" s="78"/>
      <c r="AF14" s="78"/>
      <c r="AG14" s="78"/>
      <c r="AH14" s="78"/>
      <c r="AI14" s="78"/>
      <c r="AJ14" s="78"/>
      <c r="AK14" s="78"/>
      <c r="AL14" s="78"/>
      <c r="AM14" s="78"/>
      <c r="AN14" s="78"/>
      <c r="AO14" s="78"/>
      <c r="AP14" s="78"/>
      <c r="AQ14" s="78"/>
      <c r="AR14" s="78"/>
    </row>
    <row r="15" spans="3:44" ht="12" customHeight="1" x14ac:dyDescent="0.25">
      <c r="C15" s="99" t="s">
        <v>36</v>
      </c>
      <c r="D15" s="101">
        <v>10000</v>
      </c>
      <c r="E15" s="40" t="s">
        <v>42</v>
      </c>
      <c r="F15" s="40"/>
      <c r="K15" s="73"/>
      <c r="L15" s="73"/>
      <c r="M15" s="73"/>
      <c r="N15" s="19"/>
      <c r="O15" s="84"/>
      <c r="P15" s="77"/>
      <c r="Q15" s="85"/>
      <c r="R15" s="78"/>
      <c r="S15" s="80"/>
      <c r="T15" s="78"/>
      <c r="U15" s="78"/>
      <c r="V15" s="78"/>
      <c r="W15" s="78"/>
      <c r="X15" s="78"/>
      <c r="Y15" s="78"/>
      <c r="Z15" s="78"/>
      <c r="AA15" s="78"/>
      <c r="AB15" s="78"/>
      <c r="AC15" s="78"/>
      <c r="AD15" s="78"/>
      <c r="AE15" s="78"/>
      <c r="AF15" s="78"/>
      <c r="AG15" s="78"/>
      <c r="AH15" s="78"/>
      <c r="AI15" s="78"/>
      <c r="AJ15" s="78"/>
      <c r="AK15" s="78"/>
      <c r="AL15" s="78"/>
      <c r="AM15" s="78"/>
      <c r="AN15" s="78"/>
      <c r="AO15" s="78"/>
      <c r="AP15" s="78"/>
      <c r="AQ15" s="78"/>
      <c r="AR15" s="78"/>
    </row>
    <row r="16" spans="3:44" ht="12" customHeight="1" x14ac:dyDescent="0.25">
      <c r="C16" s="99" t="s">
        <v>12</v>
      </c>
      <c r="D16" s="102">
        <f>E16*F16</f>
        <v>0</v>
      </c>
      <c r="E16" s="100">
        <v>0</v>
      </c>
      <c r="F16" s="100"/>
      <c r="H16" s="103"/>
      <c r="K16" s="73"/>
      <c r="L16" s="73"/>
      <c r="M16" s="73"/>
      <c r="N16" s="19"/>
      <c r="O16" s="84"/>
      <c r="P16" s="77"/>
      <c r="Q16" s="85"/>
      <c r="R16" s="78"/>
      <c r="S16" s="80"/>
      <c r="T16" s="78"/>
      <c r="U16" s="78"/>
      <c r="V16" s="78"/>
      <c r="W16" s="78"/>
      <c r="X16" s="78"/>
      <c r="Y16" s="78"/>
      <c r="Z16" s="78"/>
      <c r="AA16" s="78"/>
      <c r="AB16" s="78"/>
      <c r="AC16" s="78"/>
      <c r="AD16" s="78"/>
      <c r="AE16" s="78"/>
      <c r="AF16" s="78"/>
      <c r="AG16" s="78"/>
      <c r="AH16" s="78"/>
      <c r="AI16" s="78"/>
      <c r="AJ16" s="78"/>
      <c r="AK16" s="78"/>
      <c r="AL16" s="78"/>
      <c r="AM16" s="78"/>
      <c r="AN16" s="78"/>
      <c r="AO16" s="78"/>
      <c r="AP16" s="78"/>
      <c r="AQ16" s="78"/>
      <c r="AR16" s="78"/>
    </row>
    <row r="17" spans="1:49" ht="12" customHeight="1" x14ac:dyDescent="0.25">
      <c r="C17" s="99" t="s">
        <v>13</v>
      </c>
      <c r="D17" s="100">
        <v>7.0000000000000001E-3</v>
      </c>
      <c r="E17" s="100">
        <v>7.0000000000000001E-3</v>
      </c>
      <c r="F17" s="100"/>
      <c r="K17" s="19"/>
      <c r="L17" s="19"/>
      <c r="O17" s="84"/>
      <c r="P17" s="77"/>
      <c r="Q17" s="78"/>
      <c r="R17" s="78"/>
      <c r="S17" s="80"/>
      <c r="T17" s="78"/>
      <c r="U17" s="78"/>
      <c r="V17" s="78"/>
      <c r="W17" s="78"/>
      <c r="X17" s="78"/>
      <c r="Y17" s="78"/>
      <c r="Z17" s="78"/>
      <c r="AA17" s="113" t="s">
        <v>47</v>
      </c>
      <c r="AC17" s="78"/>
      <c r="AD17" s="104">
        <f>D5/(((1-(1+(D7/12))^(-E7))/(D7/12))+((1-(1+(D8/12))^(-E8))/(D8/12))*(1+D7/12)^(-(E7))+(((1-(1+(D9/12))^(-E9))/(D9/12))*(1+D7/12)^(-(E7))*(1+D8/12)^(-(E8)))+((1-(1+(D10/12))^(-E10))/(D10/12))*(1+D7/12)^(-(E7))*(1+D8/12)^(-(E8))*(1+D9/12)^(-(E9)))</f>
        <v>28681.185234735603</v>
      </c>
      <c r="AE17" s="78"/>
      <c r="AF17" s="78"/>
      <c r="AG17" s="78"/>
      <c r="AH17" s="78"/>
      <c r="AI17" s="78"/>
      <c r="AJ17" s="78"/>
      <c r="AK17" s="78"/>
      <c r="AL17" s="78"/>
      <c r="AM17" s="78"/>
      <c r="AN17" s="78"/>
      <c r="AO17" s="78"/>
      <c r="AP17" s="78"/>
      <c r="AQ17" s="78"/>
      <c r="AR17" s="78"/>
    </row>
    <row r="18" spans="1:49" ht="12" customHeight="1" x14ac:dyDescent="0.25">
      <c r="C18" s="99" t="s">
        <v>14</v>
      </c>
      <c r="D18" s="100">
        <v>0</v>
      </c>
      <c r="E18" s="100">
        <v>3.0000000000000001E-3</v>
      </c>
      <c r="F18" s="100"/>
      <c r="H18" s="103"/>
      <c r="O18" s="105"/>
      <c r="P18" s="77"/>
      <c r="Q18" s="78"/>
      <c r="R18" s="78"/>
      <c r="S18" s="80"/>
      <c r="T18" s="78"/>
      <c r="U18" s="78"/>
      <c r="V18" s="78"/>
      <c r="W18" s="78"/>
      <c r="X18" s="78"/>
      <c r="Y18" s="78"/>
      <c r="Z18" s="78"/>
      <c r="AA18" s="78"/>
      <c r="AB18" s="78"/>
      <c r="AC18" s="78"/>
      <c r="AD18" s="78"/>
      <c r="AE18" s="78"/>
      <c r="AF18" s="78"/>
      <c r="AG18" s="78"/>
      <c r="AH18" s="78"/>
      <c r="AI18" s="78"/>
      <c r="AJ18" s="78"/>
      <c r="AK18" s="78"/>
      <c r="AL18" s="78"/>
      <c r="AM18" s="78"/>
      <c r="AN18" s="78"/>
      <c r="AO18" s="78"/>
      <c r="AP18" s="78"/>
      <c r="AQ18" s="78"/>
      <c r="AR18" s="78"/>
    </row>
    <row r="19" spans="1:49" ht="12" customHeight="1" x14ac:dyDescent="0.25">
      <c r="C19" s="99" t="s">
        <v>69</v>
      </c>
      <c r="D19" s="100">
        <v>0</v>
      </c>
      <c r="E19" s="114"/>
      <c r="F19" s="114"/>
      <c r="H19" s="103"/>
      <c r="O19" s="105"/>
      <c r="P19" s="77"/>
      <c r="Q19" s="78"/>
      <c r="R19" s="78"/>
      <c r="S19" s="80"/>
      <c r="T19" s="78"/>
      <c r="U19" s="78"/>
      <c r="V19" s="78"/>
      <c r="W19" s="78"/>
      <c r="X19" s="78"/>
      <c r="Y19" s="78"/>
      <c r="Z19" s="78"/>
      <c r="AA19" s="78"/>
      <c r="AB19" s="78"/>
      <c r="AC19" s="78"/>
      <c r="AD19" s="78"/>
      <c r="AE19" s="78"/>
      <c r="AF19" s="78"/>
      <c r="AG19" s="78"/>
      <c r="AH19" s="78"/>
      <c r="AI19" s="78"/>
      <c r="AJ19" s="78"/>
      <c r="AK19" s="78"/>
      <c r="AL19" s="78"/>
      <c r="AM19" s="78"/>
      <c r="AN19" s="78"/>
      <c r="AO19" s="78"/>
      <c r="AP19" s="78"/>
      <c r="AQ19" s="78"/>
      <c r="AR19" s="78"/>
    </row>
    <row r="20" spans="1:49" ht="43.8" customHeight="1" x14ac:dyDescent="0.25">
      <c r="C20" s="115"/>
      <c r="D20" s="116"/>
      <c r="E20" s="106"/>
      <c r="F20" s="132" t="s">
        <v>15</v>
      </c>
      <c r="G20" s="132"/>
      <c r="H20" s="132"/>
      <c r="I20" s="132"/>
      <c r="J20" s="132"/>
      <c r="K20" s="132"/>
      <c r="L20" s="132"/>
      <c r="M20" s="132"/>
      <c r="N20" s="132"/>
      <c r="O20" s="133"/>
      <c r="P20" s="107"/>
      <c r="Q20" s="108"/>
      <c r="R20" s="108"/>
      <c r="S20" s="108"/>
      <c r="T20" s="108"/>
      <c r="V20" s="109" t="s">
        <v>16</v>
      </c>
      <c r="W20" s="109"/>
      <c r="X20" s="109"/>
      <c r="Y20" s="109"/>
      <c r="Z20" s="109"/>
      <c r="AA20" s="109"/>
      <c r="AB20" s="109"/>
      <c r="AC20" s="109"/>
      <c r="AD20" s="109"/>
      <c r="AE20" s="108"/>
      <c r="AF20" s="108"/>
      <c r="AG20" s="108"/>
      <c r="AH20" s="108"/>
      <c r="AI20" s="108"/>
      <c r="AJ20" s="108"/>
      <c r="AK20" s="108"/>
      <c r="AL20" s="108"/>
      <c r="AM20" s="108"/>
      <c r="AN20" s="108"/>
      <c r="AO20" s="108"/>
      <c r="AP20" s="108"/>
      <c r="AQ20" s="108"/>
      <c r="AR20" s="108"/>
    </row>
    <row r="21" spans="1:49" s="35" customFormat="1" ht="2.25" customHeight="1" x14ac:dyDescent="0.25">
      <c r="C21" s="110"/>
      <c r="D21" s="111"/>
      <c r="O21" s="10"/>
      <c r="P21" s="107"/>
      <c r="Q21" s="108"/>
      <c r="R21" s="108"/>
      <c r="S21" s="108"/>
      <c r="T21" s="108"/>
      <c r="U21" s="108"/>
      <c r="V21" s="108"/>
      <c r="W21" s="108"/>
      <c r="X21" s="108"/>
      <c r="Y21" s="108"/>
      <c r="Z21" s="108"/>
      <c r="AA21" s="108"/>
      <c r="AB21" s="108"/>
      <c r="AC21" s="108"/>
      <c r="AD21" s="108"/>
      <c r="AE21" s="108"/>
      <c r="AF21" s="108"/>
      <c r="AG21" s="108"/>
      <c r="AH21" s="108"/>
      <c r="AI21" s="108"/>
      <c r="AJ21" s="108"/>
      <c r="AK21" s="108"/>
      <c r="AL21" s="108"/>
      <c r="AM21" s="108"/>
      <c r="AN21" s="108"/>
      <c r="AO21" s="108"/>
      <c r="AP21" s="108"/>
      <c r="AQ21" s="108"/>
      <c r="AR21" s="108"/>
    </row>
    <row r="22" spans="1:49" s="35" customFormat="1" ht="2.25" customHeight="1" x14ac:dyDescent="0.25">
      <c r="C22" s="108"/>
      <c r="D22" s="111"/>
      <c r="O22" s="10"/>
      <c r="P22" s="107"/>
      <c r="Q22" s="108"/>
      <c r="R22" s="108"/>
      <c r="S22" s="108"/>
      <c r="T22" s="108"/>
      <c r="U22" s="108"/>
      <c r="V22" s="108"/>
      <c r="W22" s="108"/>
      <c r="X22" s="108"/>
      <c r="Y22" s="108"/>
      <c r="Z22" s="108"/>
      <c r="AA22" s="108"/>
      <c r="AB22" s="108"/>
      <c r="AC22" s="108"/>
      <c r="AD22" s="108"/>
      <c r="AE22" s="108"/>
      <c r="AF22" s="108"/>
      <c r="AG22" s="108"/>
      <c r="AH22" s="108"/>
      <c r="AI22" s="108"/>
      <c r="AJ22" s="108"/>
      <c r="AK22" s="108"/>
      <c r="AL22" s="108"/>
      <c r="AM22" s="108"/>
      <c r="AN22" s="108"/>
      <c r="AO22" s="108"/>
      <c r="AP22" s="108"/>
      <c r="AQ22" s="108"/>
      <c r="AR22" s="108"/>
    </row>
    <row r="23" spans="1:49" ht="2.25" customHeight="1" thickBot="1" x14ac:dyDescent="0.3">
      <c r="O23" s="105"/>
      <c r="P23" s="10"/>
      <c r="Q23" s="13"/>
      <c r="R23" s="13"/>
      <c r="S23" s="112"/>
      <c r="T23" s="13"/>
      <c r="U23" s="13"/>
      <c r="V23" s="13"/>
      <c r="W23" s="13"/>
      <c r="X23" s="13"/>
      <c r="Y23" s="13"/>
      <c r="Z23" s="13"/>
      <c r="AA23" s="13"/>
      <c r="AB23" s="13"/>
      <c r="AC23" s="13"/>
      <c r="AD23" s="13"/>
      <c r="AE23" s="13"/>
      <c r="AF23" s="13"/>
      <c r="AG23" s="13"/>
      <c r="AH23" s="13"/>
      <c r="AI23" s="13"/>
      <c r="AJ23" s="13"/>
      <c r="AK23" s="13"/>
      <c r="AL23" s="13"/>
      <c r="AM23" s="13"/>
      <c r="AN23" s="13"/>
      <c r="AO23" s="13"/>
      <c r="AP23" s="13"/>
      <c r="AQ23" s="13"/>
      <c r="AR23" s="13"/>
    </row>
    <row r="24" spans="1:49" ht="12.75" customHeight="1" thickBot="1" x14ac:dyDescent="0.3">
      <c r="C24" s="5" t="s">
        <v>40</v>
      </c>
      <c r="D24" s="6">
        <f ca="1">XIRR(O27:O267,B27:B267,0.03)</f>
        <v>0.20170076966285702</v>
      </c>
      <c r="E24" s="7"/>
      <c r="F24" s="8" t="s">
        <v>17</v>
      </c>
      <c r="G24" s="134"/>
      <c r="H24" s="135"/>
      <c r="I24" s="135"/>
      <c r="J24" s="135"/>
      <c r="K24" s="135"/>
      <c r="L24" s="135"/>
      <c r="M24" s="135"/>
      <c r="N24" s="135"/>
      <c r="O24" s="9" t="s">
        <v>19</v>
      </c>
      <c r="P24" s="10"/>
      <c r="Q24" s="11" t="s">
        <v>40</v>
      </c>
      <c r="R24" s="6">
        <f ca="1">XIRR(AD27:AD267,B27:B267,0.03)</f>
        <v>0.19659029603004455</v>
      </c>
      <c r="S24" s="7"/>
      <c r="T24" s="12"/>
      <c r="U24" s="8" t="s">
        <v>17</v>
      </c>
      <c r="V24" s="134" t="s">
        <v>18</v>
      </c>
      <c r="W24" s="135"/>
      <c r="X24" s="135"/>
      <c r="Y24" s="135"/>
      <c r="Z24" s="135"/>
      <c r="AA24" s="135"/>
      <c r="AB24" s="135"/>
      <c r="AC24" s="135"/>
      <c r="AD24" s="9" t="s">
        <v>19</v>
      </c>
      <c r="AE24" s="13"/>
      <c r="AF24" s="13"/>
      <c r="AG24" s="13"/>
      <c r="AH24" s="13"/>
      <c r="AI24" s="13"/>
      <c r="AJ24" s="13"/>
      <c r="AK24" s="13"/>
      <c r="AL24" s="13"/>
      <c r="AM24" s="13"/>
      <c r="AN24" s="13"/>
      <c r="AO24" s="13"/>
      <c r="AP24" s="13"/>
      <c r="AQ24" s="13"/>
      <c r="AR24" s="13"/>
    </row>
    <row r="25" spans="1:49" ht="14.25" customHeight="1" x14ac:dyDescent="0.25">
      <c r="C25" s="5" t="s">
        <v>41</v>
      </c>
      <c r="D25" s="6">
        <f>(IRR(O27:O267,0.03)+1)^12-1</f>
        <v>0.19749035368327728</v>
      </c>
      <c r="F25" s="14">
        <f>SUM(F28:F387)</f>
        <v>3571880.2777777999</v>
      </c>
      <c r="G25" s="15">
        <f>G28</f>
        <v>39800</v>
      </c>
      <c r="H25" s="16">
        <f>SUM(H28:H387)</f>
        <v>0</v>
      </c>
      <c r="I25" s="16">
        <f>I28</f>
        <v>0</v>
      </c>
      <c r="J25" s="16">
        <f>SUM(J28:J387)</f>
        <v>10000</v>
      </c>
      <c r="K25" s="17">
        <f>SUM(K28:K387)</f>
        <v>0</v>
      </c>
      <c r="L25" s="16">
        <f>SUM(L28:L387)</f>
        <v>147000.00000000087</v>
      </c>
      <c r="M25" s="17">
        <f>SUM(M28:M387)</f>
        <v>0</v>
      </c>
      <c r="N25" s="17">
        <f>SUM(N28:N387)</f>
        <v>0</v>
      </c>
      <c r="O25" s="18">
        <f>SUM(O28:O267)</f>
        <v>5768680.2777778078</v>
      </c>
      <c r="P25" s="10"/>
      <c r="Q25" s="5" t="s">
        <v>41</v>
      </c>
      <c r="R25" s="6">
        <f>(IRR(AD27:AD267,0.03)+1)^12-1</f>
        <v>0.1931078603403662</v>
      </c>
      <c r="T25" s="12"/>
      <c r="U25" s="20">
        <f>SUM(U28:U387)</f>
        <v>4883484.4563365914</v>
      </c>
      <c r="V25" s="21">
        <f>V28</f>
        <v>39800</v>
      </c>
      <c r="W25" s="22">
        <f>SUM(W28:W387)</f>
        <v>0</v>
      </c>
      <c r="X25" s="22">
        <f>X28</f>
        <v>0</v>
      </c>
      <c r="Y25" s="22">
        <f>SUM(Y28:Y387)</f>
        <v>10000</v>
      </c>
      <c r="Z25" s="23">
        <f>SUM(Z28:Z387)</f>
        <v>0</v>
      </c>
      <c r="AA25" s="22">
        <f>SUM(AA28:AA387)</f>
        <v>202249.5419276949</v>
      </c>
      <c r="AB25" s="22">
        <f>SUM(AB28:AB387)</f>
        <v>0</v>
      </c>
      <c r="AC25" s="22">
        <f>SUM(AC28:AC387)</f>
        <v>0</v>
      </c>
      <c r="AD25" s="18">
        <f>SUM(AD28:AD267)</f>
        <v>7135533.9982643062</v>
      </c>
      <c r="AE25" s="13"/>
      <c r="AF25" s="13"/>
      <c r="AG25" s="13"/>
      <c r="AH25" s="13"/>
      <c r="AI25" s="13"/>
      <c r="AJ25" s="13"/>
      <c r="AK25" s="13"/>
      <c r="AL25" s="13"/>
      <c r="AM25" s="13"/>
      <c r="AN25" s="13"/>
      <c r="AO25" s="13"/>
      <c r="AP25" s="13"/>
      <c r="AQ25" s="13"/>
      <c r="AR25" s="13"/>
    </row>
    <row r="26" spans="1:49" ht="42.75" customHeight="1" x14ac:dyDescent="0.25">
      <c r="A26" s="24">
        <f ca="1">EDATE(TODAY(),240)</f>
        <v>53091</v>
      </c>
      <c r="B26" s="25" t="s">
        <v>35</v>
      </c>
      <c r="C26" s="25" t="s">
        <v>20</v>
      </c>
      <c r="D26" s="25" t="s">
        <v>21</v>
      </c>
      <c r="E26" s="25" t="s">
        <v>22</v>
      </c>
      <c r="F26" s="25" t="s">
        <v>23</v>
      </c>
      <c r="G26" s="25" t="s">
        <v>24</v>
      </c>
      <c r="H26" s="25" t="s">
        <v>25</v>
      </c>
      <c r="I26" s="25" t="s">
        <v>38</v>
      </c>
      <c r="J26" s="25" t="s">
        <v>39</v>
      </c>
      <c r="K26" s="25" t="s">
        <v>28</v>
      </c>
      <c r="L26" s="25" t="s">
        <v>29</v>
      </c>
      <c r="M26" s="25" t="s">
        <v>30</v>
      </c>
      <c r="N26" s="25" t="s">
        <v>69</v>
      </c>
      <c r="O26" s="26" t="s">
        <v>31</v>
      </c>
      <c r="P26" s="27"/>
      <c r="Q26" s="25" t="s">
        <v>20</v>
      </c>
      <c r="R26" s="25" t="s">
        <v>32</v>
      </c>
      <c r="S26" s="28" t="s">
        <v>33</v>
      </c>
      <c r="T26" s="25" t="s">
        <v>22</v>
      </c>
      <c r="U26" s="25" t="s">
        <v>23</v>
      </c>
      <c r="V26" s="25" t="s">
        <v>24</v>
      </c>
      <c r="W26" s="25" t="s">
        <v>25</v>
      </c>
      <c r="X26" s="25" t="s">
        <v>26</v>
      </c>
      <c r="Y26" s="25" t="s">
        <v>27</v>
      </c>
      <c r="Z26" s="25" t="s">
        <v>28</v>
      </c>
      <c r="AA26" s="25" t="s">
        <v>29</v>
      </c>
      <c r="AB26" s="25" t="s">
        <v>30</v>
      </c>
      <c r="AC26" s="25" t="s">
        <v>69</v>
      </c>
      <c r="AD26" s="26" t="s">
        <v>31</v>
      </c>
      <c r="AE26" s="29"/>
      <c r="AF26" s="29"/>
      <c r="AG26" s="29"/>
      <c r="AH26" s="29"/>
      <c r="AI26" s="29"/>
      <c r="AJ26" s="29"/>
      <c r="AK26" s="29"/>
      <c r="AL26" s="29"/>
      <c r="AM26" s="29"/>
      <c r="AN26" s="29"/>
      <c r="AO26" s="29"/>
      <c r="AP26" s="29"/>
      <c r="AQ26" s="29"/>
      <c r="AR26" s="29"/>
      <c r="AT26" s="30"/>
      <c r="AV26" s="2"/>
      <c r="AW26" s="31"/>
    </row>
    <row r="27" spans="1:49" s="35" customFormat="1" ht="25.5" customHeight="1" x14ac:dyDescent="0.25">
      <c r="A27" s="32">
        <f ca="1">TODAY()</f>
        <v>45786</v>
      </c>
      <c r="B27" s="24">
        <f ca="1">EOMONTH(A27,0)</f>
        <v>45808</v>
      </c>
      <c r="C27" s="29"/>
      <c r="D27" s="29"/>
      <c r="E27" s="29"/>
      <c r="F27" s="29"/>
      <c r="G27" s="29"/>
      <c r="H27" s="29"/>
      <c r="I27" s="29"/>
      <c r="J27" s="29"/>
      <c r="K27" s="29"/>
      <c r="L27" s="29"/>
      <c r="M27" s="29"/>
      <c r="N27" s="29"/>
      <c r="O27" s="33">
        <f>-D28</f>
        <v>-2000000</v>
      </c>
      <c r="P27" s="27"/>
      <c r="Q27" s="29"/>
      <c r="R27" s="29"/>
      <c r="S27" s="34"/>
      <c r="T27" s="29"/>
      <c r="U27" s="29"/>
      <c r="V27" s="29"/>
      <c r="W27" s="29"/>
      <c r="X27" s="29"/>
      <c r="Y27" s="29"/>
      <c r="Z27" s="29"/>
      <c r="AA27" s="29"/>
      <c r="AB27" s="29"/>
      <c r="AC27" s="29"/>
      <c r="AD27" s="33">
        <f>-R28</f>
        <v>-2000000</v>
      </c>
      <c r="AE27" s="29"/>
      <c r="AF27" s="29"/>
      <c r="AG27" s="29"/>
      <c r="AH27" s="29"/>
      <c r="AI27" s="29"/>
      <c r="AJ27" s="29"/>
      <c r="AK27" s="29"/>
      <c r="AL27" s="29"/>
      <c r="AM27" s="29"/>
      <c r="AN27" s="29"/>
      <c r="AO27" s="29"/>
      <c r="AP27" s="29"/>
      <c r="AQ27" s="29"/>
      <c r="AR27" s="29"/>
      <c r="AT27" s="36"/>
      <c r="AV27" s="37"/>
      <c r="AW27" s="38"/>
    </row>
    <row r="28" spans="1:49" x14ac:dyDescent="0.25">
      <c r="A28" s="39">
        <f ca="1">EDATE(A27,0)</f>
        <v>45786</v>
      </c>
      <c r="B28" s="24">
        <f ca="1">EOMONTH(A28,0)</f>
        <v>45808</v>
      </c>
      <c r="C28" s="40">
        <v>1</v>
      </c>
      <c r="D28" s="41">
        <f>D5</f>
        <v>2000000</v>
      </c>
      <c r="E28" s="42">
        <f t="shared" ref="E28:E91" si="1">IF(C28&gt;$E$6,0,IF(C28=$E$6,D28,$D$28/$D$6))</f>
        <v>8333.3333333333339</v>
      </c>
      <c r="F28" s="42">
        <f>IF(C28&gt;$E$6,0,IF(C28&lt;=$E$7,D28*$D$7*31/360,IF(AND(C28&gt;$E$7,C28&lt;=($E$7+$E$8)),D28*$D$8*31/360,IF(AND(C28&gt;($E$7+$E$8),C28&lt;=($E$7+$E$8+$E$9)),D28*$D$9*31/360,D28*$D$10*31/360))))</f>
        <v>17205</v>
      </c>
      <c r="G28" s="42">
        <f>D5*D12</f>
        <v>39800</v>
      </c>
      <c r="H28" s="42">
        <f t="shared" ref="H28" si="2">IF(C28&gt;$E$6,"",$D$5*$D$13)</f>
        <v>0</v>
      </c>
      <c r="I28" s="42">
        <f>D14</f>
        <v>0</v>
      </c>
      <c r="J28" s="42">
        <f>D15</f>
        <v>10000</v>
      </c>
      <c r="K28" s="42">
        <f>IF(C28&gt;$E$6,"",$D$5*$D$16)</f>
        <v>0</v>
      </c>
      <c r="L28" s="43">
        <f>IF(C28&gt;$E$6,0,D28*$D$17)</f>
        <v>14000</v>
      </c>
      <c r="M28" s="42">
        <f>IF(C28&gt;$E$6,0,$D$3*$D$18)</f>
        <v>0</v>
      </c>
      <c r="N28" s="42">
        <f>D19*D3</f>
        <v>0</v>
      </c>
      <c r="O28" s="44">
        <f t="shared" ref="O28" si="3">IF(C28&gt;$D$6,"",SUM(E28:N28))</f>
        <v>89338.333333333343</v>
      </c>
      <c r="P28" s="45"/>
      <c r="Q28" s="40">
        <v>1</v>
      </c>
      <c r="R28" s="43">
        <f>D5</f>
        <v>2000000</v>
      </c>
      <c r="S28" s="46">
        <f>IF(Q28&gt;$E$6,"",$AD$17)</f>
        <v>28681.185234735603</v>
      </c>
      <c r="T28" s="42">
        <f t="shared" ref="T28" si="4">IF(Q28&gt;$E$6,"",IF(Q28=$E$6,R28,S28-U28))</f>
        <v>12031.185234735603</v>
      </c>
      <c r="U28" s="42">
        <f t="shared" ref="U28" si="5">IF(Q28&gt;$E$6,"",IF(Q28&lt;=$E$7,R28*$D$7/12,IF(AND(Q28&gt;$E$7,Q28&lt;=($E$7+$E$8)),R28*$D$8/12,IF(AND(Q28&gt;($E$7+$E$8),Q28&lt;=($E$7+$E$8+$E$9)),R28*$D$9/12,R28*$D$10/12))))</f>
        <v>16650</v>
      </c>
      <c r="V28" s="42">
        <f>D12*D5</f>
        <v>39800</v>
      </c>
      <c r="W28" s="42">
        <f t="shared" ref="W28" si="6">IF(Q28&gt;$E$6,"",$D$5*$D$13)</f>
        <v>0</v>
      </c>
      <c r="X28" s="42">
        <f>D14</f>
        <v>0</v>
      </c>
      <c r="Y28" s="42">
        <f>D15</f>
        <v>10000</v>
      </c>
      <c r="Z28" s="42">
        <f>IF(Q28&gt;$E$6,"",$D$5*$D$16)</f>
        <v>0</v>
      </c>
      <c r="AA28" s="43">
        <f>IF(Q28&gt;$E$6,"",R28*$D$17)</f>
        <v>14000</v>
      </c>
      <c r="AB28" s="42">
        <f>IF(Q28&gt;$E$6,"",$D$3*$D$18)</f>
        <v>0</v>
      </c>
      <c r="AC28" s="42">
        <f>D19*D3</f>
        <v>0</v>
      </c>
      <c r="AD28" s="44">
        <f t="shared" ref="AD28" si="7">IF(Q28&gt;$D$6,"",SUM(T28:AC28))</f>
        <v>92481.185234735603</v>
      </c>
      <c r="AE28" s="47"/>
      <c r="AF28" s="47"/>
      <c r="AG28" s="47"/>
      <c r="AH28" s="47"/>
      <c r="AI28" s="47"/>
      <c r="AJ28" s="47"/>
      <c r="AK28" s="47"/>
      <c r="AL28" s="47"/>
      <c r="AM28" s="47"/>
      <c r="AN28" s="47"/>
      <c r="AO28" s="47"/>
      <c r="AP28" s="47"/>
      <c r="AQ28" s="47"/>
      <c r="AR28" s="47"/>
      <c r="AT28" s="30"/>
    </row>
    <row r="29" spans="1:49" x14ac:dyDescent="0.25">
      <c r="A29" s="39">
        <f t="shared" ref="A29:A92" ca="1" si="8">IF(C29&gt;$E$6,"",EDATE(A28,1))</f>
        <v>45817</v>
      </c>
      <c r="B29" s="24">
        <f t="shared" ref="B29:B92" ca="1" si="9">IF(C29&gt;$E$6,0,EOMONTH(A29,0))</f>
        <v>45838</v>
      </c>
      <c r="C29" s="40">
        <f>IF(C28&lt;$D$6,C28+1,"")</f>
        <v>2</v>
      </c>
      <c r="D29" s="42">
        <f>IF(C29&gt;$E$6,0,D28-E28)</f>
        <v>1991666.6666666667</v>
      </c>
      <c r="E29" s="42">
        <f t="shared" si="1"/>
        <v>8333.3333333333339</v>
      </c>
      <c r="F29" s="42">
        <f t="shared" ref="F29:F92" si="10">IF(C29&gt;$E$6,0,IF(C29&lt;=$E$7,D29*$D$7*31/360,IF(AND(C29&gt;$E$7,C29&lt;=($E$7+$E$8)),D29*$D$8*31/360,IF(AND(C29&gt;($E$7+$E$8),C29&lt;=($E$7+$E$8+$E$9)),D29*$D$9*31/360,D29*$D$10*31/360))))</f>
        <v>17133.3125</v>
      </c>
      <c r="G29" s="42"/>
      <c r="H29" s="42">
        <f t="shared" ref="H29:H92" si="11">IF(C29&gt;$E$6,0,$D$5*$D$13)</f>
        <v>0</v>
      </c>
      <c r="I29" s="42"/>
      <c r="J29" s="42"/>
      <c r="K29" s="42"/>
      <c r="L29" s="42"/>
      <c r="M29" s="42"/>
      <c r="N29" s="42"/>
      <c r="O29" s="44">
        <f t="shared" ref="O29:O92" si="12">IF(C29&gt;$D$6,0,SUM(E29:N29))</f>
        <v>25466.645833333336</v>
      </c>
      <c r="P29" s="45"/>
      <c r="Q29" s="40">
        <f>IF(Q28&lt;$D$6,Q28+1,"")</f>
        <v>2</v>
      </c>
      <c r="R29" s="42">
        <f t="shared" ref="R29:R92" si="13">IF(Q29&gt;$E$6,0,R28-T28)</f>
        <v>1987968.8147652643</v>
      </c>
      <c r="S29" s="46">
        <f t="shared" ref="S29:S92" si="14">IF(Q29&gt;$E$6,0,$AD$17)</f>
        <v>28681.185234735603</v>
      </c>
      <c r="T29" s="42">
        <f t="shared" ref="T29:T92" si="15">IF(Q29&gt;$E$6,0,IF(Q29=$E$6,R29,S29-U29))</f>
        <v>12131.344851814778</v>
      </c>
      <c r="U29" s="42">
        <f t="shared" ref="U29:U92" si="16">IF(Q29&gt;$E$6,0,IF(Q29&lt;=$E$7,R29*$D$7/12,IF(AND(Q29&gt;$E$7,Q29&lt;=($E$7+$E$8)),R29*$D$8/12,IF(AND(Q29&gt;($E$7+$E$8),Q29&lt;=($E$7+$E$8+$E$9)),R29*$D$9/12,R29*$D$10/12))))</f>
        <v>16549.840382920826</v>
      </c>
      <c r="V29" s="42"/>
      <c r="W29" s="42">
        <f t="shared" ref="W29:W92" si="17">IF(Q29&gt;$E$6,0,$D$5*$D$13)</f>
        <v>0</v>
      </c>
      <c r="X29" s="42"/>
      <c r="Y29" s="42"/>
      <c r="Z29" s="42"/>
      <c r="AA29" s="42"/>
      <c r="AB29" s="42"/>
      <c r="AC29" s="42"/>
      <c r="AD29" s="44">
        <f t="shared" ref="AD29:AD92" si="18">IF(Q29&gt;$D$6,0,SUM(T29:AC29))</f>
        <v>28681.185234735603</v>
      </c>
      <c r="AE29" s="47"/>
      <c r="AF29" s="47"/>
      <c r="AG29" s="47"/>
      <c r="AH29" s="47"/>
      <c r="AI29" s="47"/>
      <c r="AJ29" s="47"/>
      <c r="AK29" s="47"/>
      <c r="AL29" s="47"/>
      <c r="AM29" s="47"/>
      <c r="AN29" s="47"/>
      <c r="AO29" s="47"/>
      <c r="AP29" s="47"/>
      <c r="AQ29" s="47"/>
      <c r="AR29" s="47"/>
      <c r="AT29" s="30"/>
    </row>
    <row r="30" spans="1:49" x14ac:dyDescent="0.25">
      <c r="A30" s="39">
        <f t="shared" ca="1" si="8"/>
        <v>45847</v>
      </c>
      <c r="B30" s="24">
        <f t="shared" ca="1" si="9"/>
        <v>45869</v>
      </c>
      <c r="C30" s="40">
        <f t="shared" ref="C30:C93" si="19">IF(C29&lt;$D$6,C29+1,"")</f>
        <v>3</v>
      </c>
      <c r="D30" s="42">
        <f t="shared" ref="D30:D93" si="20">IF(C30&gt;$E$6,0,D29-E29)</f>
        <v>1983333.3333333335</v>
      </c>
      <c r="E30" s="42">
        <f t="shared" si="1"/>
        <v>8333.3333333333339</v>
      </c>
      <c r="F30" s="42">
        <f t="shared" si="10"/>
        <v>17061.625000000004</v>
      </c>
      <c r="G30" s="42"/>
      <c r="H30" s="42">
        <f t="shared" si="11"/>
        <v>0</v>
      </c>
      <c r="I30" s="42"/>
      <c r="J30" s="42"/>
      <c r="K30" s="42"/>
      <c r="L30" s="42"/>
      <c r="M30" s="42"/>
      <c r="N30" s="42"/>
      <c r="O30" s="44">
        <f t="shared" si="12"/>
        <v>25394.958333333336</v>
      </c>
      <c r="P30" s="45"/>
      <c r="Q30" s="40">
        <f t="shared" ref="Q30:Q93" si="21">IF(Q29&lt;$D$6,Q29+1,"")</f>
        <v>3</v>
      </c>
      <c r="R30" s="42">
        <f t="shared" si="13"/>
        <v>1975837.4699134496</v>
      </c>
      <c r="S30" s="46">
        <f t="shared" si="14"/>
        <v>28681.185234735603</v>
      </c>
      <c r="T30" s="42">
        <f t="shared" si="15"/>
        <v>12232.338297706137</v>
      </c>
      <c r="U30" s="42">
        <f t="shared" si="16"/>
        <v>16448.846937029466</v>
      </c>
      <c r="V30" s="42"/>
      <c r="W30" s="42">
        <f t="shared" si="17"/>
        <v>0</v>
      </c>
      <c r="X30" s="42"/>
      <c r="Y30" s="42"/>
      <c r="Z30" s="42"/>
      <c r="AA30" s="42"/>
      <c r="AB30" s="42"/>
      <c r="AC30" s="42"/>
      <c r="AD30" s="44">
        <f t="shared" si="18"/>
        <v>28681.185234735603</v>
      </c>
      <c r="AE30" s="47"/>
      <c r="AF30" s="47"/>
      <c r="AG30" s="47"/>
      <c r="AH30" s="47"/>
      <c r="AI30" s="47"/>
      <c r="AJ30" s="47"/>
      <c r="AK30" s="47"/>
      <c r="AL30" s="47"/>
      <c r="AM30" s="47"/>
      <c r="AN30" s="47"/>
      <c r="AO30" s="47"/>
      <c r="AP30" s="47"/>
      <c r="AQ30" s="47"/>
      <c r="AR30" s="47"/>
      <c r="AT30" s="30"/>
    </row>
    <row r="31" spans="1:49" x14ac:dyDescent="0.25">
      <c r="A31" s="39">
        <f t="shared" ca="1" si="8"/>
        <v>45878</v>
      </c>
      <c r="B31" s="24">
        <f t="shared" ca="1" si="9"/>
        <v>45900</v>
      </c>
      <c r="C31" s="40">
        <f t="shared" si="19"/>
        <v>4</v>
      </c>
      <c r="D31" s="42">
        <f t="shared" si="20"/>
        <v>1975000.0000000002</v>
      </c>
      <c r="E31" s="42">
        <f t="shared" si="1"/>
        <v>8333.3333333333339</v>
      </c>
      <c r="F31" s="42">
        <f t="shared" si="10"/>
        <v>16989.937500000004</v>
      </c>
      <c r="G31" s="42"/>
      <c r="H31" s="42">
        <f t="shared" si="11"/>
        <v>0</v>
      </c>
      <c r="I31" s="42"/>
      <c r="J31" s="42"/>
      <c r="K31" s="42"/>
      <c r="L31" s="42"/>
      <c r="M31" s="42"/>
      <c r="N31" s="42"/>
      <c r="O31" s="44">
        <f t="shared" si="12"/>
        <v>25323.270833333336</v>
      </c>
      <c r="P31" s="45"/>
      <c r="Q31" s="40">
        <f t="shared" si="21"/>
        <v>4</v>
      </c>
      <c r="R31" s="42">
        <f t="shared" si="13"/>
        <v>1963605.1316157435</v>
      </c>
      <c r="S31" s="46">
        <f t="shared" si="14"/>
        <v>28681.185234735603</v>
      </c>
      <c r="T31" s="42">
        <f t="shared" si="15"/>
        <v>12334.172514034539</v>
      </c>
      <c r="U31" s="42">
        <f t="shared" si="16"/>
        <v>16347.012720701065</v>
      </c>
      <c r="V31" s="42"/>
      <c r="W31" s="42">
        <f t="shared" si="17"/>
        <v>0</v>
      </c>
      <c r="X31" s="42"/>
      <c r="Y31" s="42"/>
      <c r="Z31" s="42"/>
      <c r="AA31" s="42"/>
      <c r="AB31" s="42"/>
      <c r="AC31" s="42"/>
      <c r="AD31" s="44">
        <f t="shared" si="18"/>
        <v>28681.185234735603</v>
      </c>
      <c r="AE31" s="47"/>
      <c r="AF31" s="47"/>
      <c r="AG31" s="47"/>
      <c r="AH31" s="47"/>
      <c r="AI31" s="47"/>
      <c r="AJ31" s="47"/>
      <c r="AK31" s="47"/>
      <c r="AL31" s="47"/>
      <c r="AM31" s="47"/>
      <c r="AN31" s="47"/>
      <c r="AO31" s="47"/>
      <c r="AP31" s="47"/>
      <c r="AQ31" s="47"/>
      <c r="AR31" s="47"/>
      <c r="AT31" s="30"/>
    </row>
    <row r="32" spans="1:49" x14ac:dyDescent="0.25">
      <c r="A32" s="39">
        <f t="shared" ca="1" si="8"/>
        <v>45909</v>
      </c>
      <c r="B32" s="24">
        <f t="shared" ca="1" si="9"/>
        <v>45930</v>
      </c>
      <c r="C32" s="40">
        <f t="shared" si="19"/>
        <v>5</v>
      </c>
      <c r="D32" s="42">
        <f t="shared" si="20"/>
        <v>1966666.666666667</v>
      </c>
      <c r="E32" s="42">
        <f t="shared" si="1"/>
        <v>8333.3333333333339</v>
      </c>
      <c r="F32" s="42">
        <f t="shared" si="10"/>
        <v>16918.250000000004</v>
      </c>
      <c r="G32" s="42"/>
      <c r="H32" s="42">
        <f t="shared" si="11"/>
        <v>0</v>
      </c>
      <c r="I32" s="42"/>
      <c r="J32" s="42"/>
      <c r="K32" s="42"/>
      <c r="L32" s="42"/>
      <c r="M32" s="42"/>
      <c r="N32" s="42"/>
      <c r="O32" s="44">
        <f t="shared" si="12"/>
        <v>25251.583333333336</v>
      </c>
      <c r="P32" s="45"/>
      <c r="Q32" s="40">
        <f t="shared" si="21"/>
        <v>5</v>
      </c>
      <c r="R32" s="42">
        <f t="shared" si="13"/>
        <v>1951270.9591017091</v>
      </c>
      <c r="S32" s="46">
        <f t="shared" si="14"/>
        <v>28681.185234735603</v>
      </c>
      <c r="T32" s="42">
        <f t="shared" si="15"/>
        <v>12436.854500213876</v>
      </c>
      <c r="U32" s="42">
        <f t="shared" si="16"/>
        <v>16244.330734521727</v>
      </c>
      <c r="V32" s="42"/>
      <c r="W32" s="42">
        <f t="shared" si="17"/>
        <v>0</v>
      </c>
      <c r="X32" s="42"/>
      <c r="Y32" s="42"/>
      <c r="Z32" s="42"/>
      <c r="AA32" s="42"/>
      <c r="AB32" s="42"/>
      <c r="AC32" s="42"/>
      <c r="AD32" s="44">
        <f t="shared" si="18"/>
        <v>28681.185234735603</v>
      </c>
      <c r="AE32" s="47"/>
      <c r="AF32" s="47"/>
      <c r="AG32" s="47"/>
      <c r="AH32" s="47"/>
      <c r="AI32" s="47"/>
      <c r="AJ32" s="47"/>
      <c r="AK32" s="47"/>
      <c r="AL32" s="47"/>
      <c r="AM32" s="47"/>
      <c r="AN32" s="47"/>
      <c r="AO32" s="47"/>
      <c r="AP32" s="47"/>
      <c r="AQ32" s="47"/>
      <c r="AR32" s="47"/>
      <c r="AT32" s="30"/>
    </row>
    <row r="33" spans="1:46" x14ac:dyDescent="0.25">
      <c r="A33" s="39">
        <f t="shared" ca="1" si="8"/>
        <v>45939</v>
      </c>
      <c r="B33" s="24">
        <f t="shared" ca="1" si="9"/>
        <v>45961</v>
      </c>
      <c r="C33" s="40">
        <f t="shared" si="19"/>
        <v>6</v>
      </c>
      <c r="D33" s="42">
        <f t="shared" si="20"/>
        <v>1958333.3333333337</v>
      </c>
      <c r="E33" s="42">
        <f t="shared" si="1"/>
        <v>8333.3333333333339</v>
      </c>
      <c r="F33" s="42">
        <f t="shared" si="10"/>
        <v>16846.562500000004</v>
      </c>
      <c r="G33" s="42"/>
      <c r="H33" s="42">
        <f t="shared" si="11"/>
        <v>0</v>
      </c>
      <c r="I33" s="42"/>
      <c r="J33" s="42"/>
      <c r="K33" s="42"/>
      <c r="L33" s="42"/>
      <c r="M33" s="42"/>
      <c r="N33" s="42"/>
      <c r="O33" s="44">
        <f t="shared" si="12"/>
        <v>25179.895833333336</v>
      </c>
      <c r="P33" s="45"/>
      <c r="Q33" s="40">
        <f t="shared" si="21"/>
        <v>6</v>
      </c>
      <c r="R33" s="42">
        <f t="shared" si="13"/>
        <v>1938834.1046014952</v>
      </c>
      <c r="S33" s="46">
        <f t="shared" si="14"/>
        <v>28681.185234735603</v>
      </c>
      <c r="T33" s="42">
        <f t="shared" si="15"/>
        <v>12540.391313928156</v>
      </c>
      <c r="U33" s="42">
        <f t="shared" si="16"/>
        <v>16140.793920807448</v>
      </c>
      <c r="V33" s="42"/>
      <c r="W33" s="42">
        <f t="shared" si="17"/>
        <v>0</v>
      </c>
      <c r="X33" s="42"/>
      <c r="Y33" s="42"/>
      <c r="Z33" s="42"/>
      <c r="AA33" s="42"/>
      <c r="AB33" s="42"/>
      <c r="AC33" s="42"/>
      <c r="AD33" s="44">
        <f t="shared" si="18"/>
        <v>28681.185234735603</v>
      </c>
      <c r="AE33" s="47"/>
      <c r="AF33" s="47"/>
      <c r="AG33" s="47"/>
      <c r="AH33" s="47"/>
      <c r="AI33" s="47"/>
      <c r="AJ33" s="47"/>
      <c r="AK33" s="47"/>
      <c r="AL33" s="47"/>
      <c r="AM33" s="47"/>
      <c r="AN33" s="47"/>
      <c r="AO33" s="47"/>
      <c r="AP33" s="47"/>
      <c r="AQ33" s="47"/>
      <c r="AR33" s="47"/>
      <c r="AT33" s="30"/>
    </row>
    <row r="34" spans="1:46" x14ac:dyDescent="0.25">
      <c r="A34" s="39">
        <f t="shared" ca="1" si="8"/>
        <v>45970</v>
      </c>
      <c r="B34" s="24">
        <f t="shared" ca="1" si="9"/>
        <v>45991</v>
      </c>
      <c r="C34" s="40">
        <f t="shared" si="19"/>
        <v>7</v>
      </c>
      <c r="D34" s="42">
        <f t="shared" si="20"/>
        <v>1950000.0000000005</v>
      </c>
      <c r="E34" s="42">
        <f t="shared" si="1"/>
        <v>8333.3333333333339</v>
      </c>
      <c r="F34" s="42">
        <f t="shared" si="10"/>
        <v>16774.875000000004</v>
      </c>
      <c r="G34" s="42"/>
      <c r="H34" s="42">
        <f t="shared" si="11"/>
        <v>0</v>
      </c>
      <c r="I34" s="42"/>
      <c r="J34" s="42"/>
      <c r="K34" s="42"/>
      <c r="L34" s="42"/>
      <c r="M34" s="42"/>
      <c r="N34" s="42"/>
      <c r="O34" s="44">
        <f t="shared" si="12"/>
        <v>25108.208333333336</v>
      </c>
      <c r="P34" s="45"/>
      <c r="Q34" s="40">
        <f t="shared" si="21"/>
        <v>7</v>
      </c>
      <c r="R34" s="42">
        <f t="shared" si="13"/>
        <v>1926293.713287567</v>
      </c>
      <c r="S34" s="46">
        <f t="shared" si="14"/>
        <v>28681.185234735603</v>
      </c>
      <c r="T34" s="42">
        <f t="shared" si="15"/>
        <v>12644.790071616606</v>
      </c>
      <c r="U34" s="42">
        <f t="shared" si="16"/>
        <v>16036.395163118998</v>
      </c>
      <c r="V34" s="42"/>
      <c r="W34" s="42">
        <f t="shared" si="17"/>
        <v>0</v>
      </c>
      <c r="X34" s="42"/>
      <c r="Y34" s="42"/>
      <c r="Z34" s="42"/>
      <c r="AA34" s="42"/>
      <c r="AB34" s="42"/>
      <c r="AC34" s="42"/>
      <c r="AD34" s="44">
        <f t="shared" si="18"/>
        <v>28681.185234735603</v>
      </c>
      <c r="AE34" s="47"/>
      <c r="AF34" s="47"/>
      <c r="AG34" s="47"/>
      <c r="AH34" s="47"/>
      <c r="AI34" s="47"/>
      <c r="AJ34" s="47"/>
      <c r="AK34" s="47"/>
      <c r="AL34" s="47"/>
      <c r="AM34" s="47"/>
      <c r="AN34" s="47"/>
      <c r="AO34" s="47"/>
      <c r="AP34" s="47"/>
      <c r="AQ34" s="47"/>
      <c r="AR34" s="47"/>
      <c r="AT34" s="30"/>
    </row>
    <row r="35" spans="1:46" x14ac:dyDescent="0.25">
      <c r="A35" s="39">
        <f t="shared" ca="1" si="8"/>
        <v>46000</v>
      </c>
      <c r="B35" s="24">
        <f t="shared" ca="1" si="9"/>
        <v>46022</v>
      </c>
      <c r="C35" s="40">
        <f t="shared" si="19"/>
        <v>8</v>
      </c>
      <c r="D35" s="42">
        <f t="shared" si="20"/>
        <v>1941666.6666666672</v>
      </c>
      <c r="E35" s="42">
        <f t="shared" si="1"/>
        <v>8333.3333333333339</v>
      </c>
      <c r="F35" s="42">
        <f t="shared" si="10"/>
        <v>16703.187500000004</v>
      </c>
      <c r="G35" s="42"/>
      <c r="H35" s="42">
        <f t="shared" si="11"/>
        <v>0</v>
      </c>
      <c r="I35" s="42"/>
      <c r="J35" s="42"/>
      <c r="K35" s="42"/>
      <c r="L35" s="42"/>
      <c r="M35" s="42"/>
      <c r="N35" s="42"/>
      <c r="O35" s="44">
        <f t="shared" si="12"/>
        <v>25036.520833333336</v>
      </c>
      <c r="P35" s="45"/>
      <c r="Q35" s="40">
        <f t="shared" si="21"/>
        <v>8</v>
      </c>
      <c r="R35" s="42">
        <f t="shared" si="13"/>
        <v>1913648.9232159504</v>
      </c>
      <c r="S35" s="46">
        <f t="shared" si="14"/>
        <v>28681.185234735603</v>
      </c>
      <c r="T35" s="42">
        <f t="shared" si="15"/>
        <v>12750.057948962816</v>
      </c>
      <c r="U35" s="42">
        <f t="shared" si="16"/>
        <v>15931.127285772787</v>
      </c>
      <c r="V35" s="42"/>
      <c r="W35" s="42">
        <f t="shared" si="17"/>
        <v>0</v>
      </c>
      <c r="X35" s="42"/>
      <c r="Y35" s="42"/>
      <c r="Z35" s="42"/>
      <c r="AA35" s="42"/>
      <c r="AB35" s="42"/>
      <c r="AC35" s="42"/>
      <c r="AD35" s="44">
        <f t="shared" si="18"/>
        <v>28681.185234735603</v>
      </c>
      <c r="AE35" s="47"/>
      <c r="AF35" s="47"/>
      <c r="AG35" s="47"/>
      <c r="AH35" s="47"/>
      <c r="AI35" s="47"/>
      <c r="AJ35" s="47"/>
      <c r="AK35" s="47"/>
      <c r="AL35" s="47"/>
      <c r="AM35" s="47"/>
      <c r="AN35" s="47"/>
      <c r="AO35" s="47"/>
      <c r="AP35" s="47"/>
      <c r="AQ35" s="47"/>
      <c r="AR35" s="47"/>
      <c r="AT35" s="30"/>
    </row>
    <row r="36" spans="1:46" x14ac:dyDescent="0.25">
      <c r="A36" s="39">
        <f t="shared" ca="1" si="8"/>
        <v>46031</v>
      </c>
      <c r="B36" s="24">
        <f t="shared" ca="1" si="9"/>
        <v>46053</v>
      </c>
      <c r="C36" s="40">
        <f t="shared" si="19"/>
        <v>9</v>
      </c>
      <c r="D36" s="42">
        <f t="shared" si="20"/>
        <v>1933333.333333334</v>
      </c>
      <c r="E36" s="42">
        <f t="shared" si="1"/>
        <v>8333.3333333333339</v>
      </c>
      <c r="F36" s="42">
        <f t="shared" si="10"/>
        <v>16631.500000000004</v>
      </c>
      <c r="G36" s="42"/>
      <c r="H36" s="42">
        <f t="shared" si="11"/>
        <v>0</v>
      </c>
      <c r="I36" s="42"/>
      <c r="J36" s="42"/>
      <c r="K36" s="42"/>
      <c r="L36" s="42"/>
      <c r="M36" s="42"/>
      <c r="N36" s="42"/>
      <c r="O36" s="44">
        <f t="shared" si="12"/>
        <v>24964.833333333336</v>
      </c>
      <c r="P36" s="45"/>
      <c r="Q36" s="40">
        <f t="shared" si="21"/>
        <v>9</v>
      </c>
      <c r="R36" s="42">
        <f t="shared" si="13"/>
        <v>1900898.8652669876</v>
      </c>
      <c r="S36" s="46">
        <f t="shared" si="14"/>
        <v>28681.185234735603</v>
      </c>
      <c r="T36" s="42">
        <f t="shared" si="15"/>
        <v>12856.202181387931</v>
      </c>
      <c r="U36" s="42">
        <f t="shared" si="16"/>
        <v>15824.983053347672</v>
      </c>
      <c r="V36" s="42"/>
      <c r="W36" s="42">
        <f t="shared" si="17"/>
        <v>0</v>
      </c>
      <c r="X36" s="42"/>
      <c r="Y36" s="42"/>
      <c r="Z36" s="42"/>
      <c r="AA36" s="42"/>
      <c r="AB36" s="42"/>
      <c r="AC36" s="42"/>
      <c r="AD36" s="44">
        <f t="shared" si="18"/>
        <v>28681.185234735603</v>
      </c>
      <c r="AE36" s="47"/>
      <c r="AF36" s="47"/>
      <c r="AG36" s="47"/>
      <c r="AH36" s="47"/>
      <c r="AI36" s="47"/>
      <c r="AJ36" s="47"/>
      <c r="AK36" s="47"/>
      <c r="AL36" s="47"/>
      <c r="AM36" s="47"/>
      <c r="AN36" s="47"/>
      <c r="AO36" s="47"/>
      <c r="AP36" s="47"/>
      <c r="AQ36" s="47"/>
      <c r="AR36" s="47"/>
      <c r="AT36" s="30"/>
    </row>
    <row r="37" spans="1:46" x14ac:dyDescent="0.25">
      <c r="A37" s="39">
        <f t="shared" ca="1" si="8"/>
        <v>46062</v>
      </c>
      <c r="B37" s="24">
        <f t="shared" ca="1" si="9"/>
        <v>46081</v>
      </c>
      <c r="C37" s="40">
        <f t="shared" si="19"/>
        <v>10</v>
      </c>
      <c r="D37" s="42">
        <f t="shared" si="20"/>
        <v>1925000.0000000007</v>
      </c>
      <c r="E37" s="42">
        <f t="shared" si="1"/>
        <v>8333.3333333333339</v>
      </c>
      <c r="F37" s="42">
        <f t="shared" si="10"/>
        <v>16559.812500000007</v>
      </c>
      <c r="G37" s="42"/>
      <c r="H37" s="42">
        <f t="shared" si="11"/>
        <v>0</v>
      </c>
      <c r="I37" s="42"/>
      <c r="J37" s="42"/>
      <c r="K37" s="42"/>
      <c r="L37" s="42"/>
      <c r="M37" s="42"/>
      <c r="N37" s="42"/>
      <c r="O37" s="44">
        <f t="shared" si="12"/>
        <v>24893.145833333343</v>
      </c>
      <c r="P37" s="45"/>
      <c r="Q37" s="40">
        <f t="shared" si="21"/>
        <v>10</v>
      </c>
      <c r="R37" s="42">
        <f t="shared" si="13"/>
        <v>1888042.6630855997</v>
      </c>
      <c r="S37" s="46">
        <f t="shared" si="14"/>
        <v>28681.185234735603</v>
      </c>
      <c r="T37" s="42">
        <f t="shared" si="15"/>
        <v>12963.230064547986</v>
      </c>
      <c r="U37" s="42">
        <f t="shared" si="16"/>
        <v>15717.955170187617</v>
      </c>
      <c r="V37" s="42"/>
      <c r="W37" s="42">
        <f t="shared" si="17"/>
        <v>0</v>
      </c>
      <c r="X37" s="42"/>
      <c r="Y37" s="42"/>
      <c r="Z37" s="42"/>
      <c r="AA37" s="42"/>
      <c r="AB37" s="42"/>
      <c r="AC37" s="42"/>
      <c r="AD37" s="44">
        <f t="shared" si="18"/>
        <v>28681.185234735603</v>
      </c>
      <c r="AE37" s="47"/>
      <c r="AF37" s="47"/>
      <c r="AG37" s="47"/>
      <c r="AH37" s="47"/>
      <c r="AI37" s="47"/>
      <c r="AJ37" s="47"/>
      <c r="AK37" s="47"/>
      <c r="AL37" s="47"/>
      <c r="AM37" s="47"/>
      <c r="AN37" s="47"/>
      <c r="AO37" s="47"/>
      <c r="AP37" s="47"/>
      <c r="AQ37" s="47"/>
      <c r="AR37" s="47"/>
      <c r="AT37" s="30"/>
    </row>
    <row r="38" spans="1:46" x14ac:dyDescent="0.25">
      <c r="A38" s="39">
        <f t="shared" ca="1" si="8"/>
        <v>46090</v>
      </c>
      <c r="B38" s="24">
        <f t="shared" ca="1" si="9"/>
        <v>46112</v>
      </c>
      <c r="C38" s="40">
        <f t="shared" si="19"/>
        <v>11</v>
      </c>
      <c r="D38" s="42">
        <f t="shared" si="20"/>
        <v>1916666.6666666674</v>
      </c>
      <c r="E38" s="42">
        <f t="shared" si="1"/>
        <v>8333.3333333333339</v>
      </c>
      <c r="F38" s="42">
        <f t="shared" si="10"/>
        <v>16488.125000000007</v>
      </c>
      <c r="G38" s="42"/>
      <c r="H38" s="42">
        <f t="shared" si="11"/>
        <v>0</v>
      </c>
      <c r="I38" s="42"/>
      <c r="J38" s="42"/>
      <c r="K38" s="42"/>
      <c r="L38" s="42"/>
      <c r="M38" s="42"/>
      <c r="N38" s="42"/>
      <c r="O38" s="44">
        <f t="shared" si="12"/>
        <v>24821.458333333343</v>
      </c>
      <c r="P38" s="45"/>
      <c r="Q38" s="40">
        <f t="shared" si="21"/>
        <v>11</v>
      </c>
      <c r="R38" s="42">
        <f t="shared" si="13"/>
        <v>1875079.4330210516</v>
      </c>
      <c r="S38" s="46">
        <f t="shared" si="14"/>
        <v>28681.185234735603</v>
      </c>
      <c r="T38" s="42">
        <f t="shared" si="15"/>
        <v>13071.148954835349</v>
      </c>
      <c r="U38" s="42">
        <f t="shared" si="16"/>
        <v>15610.036279900254</v>
      </c>
      <c r="V38" s="42"/>
      <c r="W38" s="42">
        <f t="shared" si="17"/>
        <v>0</v>
      </c>
      <c r="X38" s="42"/>
      <c r="Y38" s="42"/>
      <c r="Z38" s="42"/>
      <c r="AA38" s="42"/>
      <c r="AB38" s="42"/>
      <c r="AC38" s="42"/>
      <c r="AD38" s="44">
        <f t="shared" si="18"/>
        <v>28681.185234735603</v>
      </c>
      <c r="AE38" s="47"/>
      <c r="AF38" s="47"/>
      <c r="AG38" s="47"/>
      <c r="AH38" s="47"/>
      <c r="AI38" s="47"/>
      <c r="AJ38" s="47"/>
      <c r="AK38" s="47"/>
      <c r="AL38" s="47"/>
      <c r="AM38" s="47"/>
      <c r="AN38" s="47"/>
      <c r="AO38" s="47"/>
      <c r="AP38" s="47"/>
      <c r="AQ38" s="47"/>
      <c r="AR38" s="47"/>
      <c r="AT38" s="30"/>
    </row>
    <row r="39" spans="1:46" x14ac:dyDescent="0.25">
      <c r="A39" s="39">
        <f t="shared" ca="1" si="8"/>
        <v>46121</v>
      </c>
      <c r="B39" s="24">
        <f t="shared" ca="1" si="9"/>
        <v>46142</v>
      </c>
      <c r="C39" s="40">
        <f t="shared" si="19"/>
        <v>12</v>
      </c>
      <c r="D39" s="42">
        <f t="shared" si="20"/>
        <v>1908333.3333333342</v>
      </c>
      <c r="E39" s="42">
        <f t="shared" si="1"/>
        <v>8333.3333333333339</v>
      </c>
      <c r="F39" s="42">
        <f t="shared" si="10"/>
        <v>16416.437500000007</v>
      </c>
      <c r="G39" s="42"/>
      <c r="H39" s="42">
        <f t="shared" si="11"/>
        <v>0</v>
      </c>
      <c r="I39" s="42"/>
      <c r="J39" s="42"/>
      <c r="K39" s="42"/>
      <c r="L39" s="42"/>
      <c r="M39" s="42"/>
      <c r="N39" s="42"/>
      <c r="O39" s="44">
        <f t="shared" si="12"/>
        <v>24749.770833333343</v>
      </c>
      <c r="P39" s="45"/>
      <c r="Q39" s="40">
        <f t="shared" si="21"/>
        <v>12</v>
      </c>
      <c r="R39" s="42">
        <f t="shared" si="13"/>
        <v>1862008.2840662163</v>
      </c>
      <c r="S39" s="46">
        <f t="shared" si="14"/>
        <v>28681.185234735603</v>
      </c>
      <c r="T39" s="42">
        <f t="shared" si="15"/>
        <v>13179.966269884353</v>
      </c>
      <c r="U39" s="42">
        <f t="shared" si="16"/>
        <v>15501.21896485125</v>
      </c>
      <c r="V39" s="42"/>
      <c r="W39" s="42">
        <f t="shared" si="17"/>
        <v>0</v>
      </c>
      <c r="X39" s="42"/>
      <c r="Y39" s="42"/>
      <c r="Z39" s="42"/>
      <c r="AA39" s="42"/>
      <c r="AB39" s="42"/>
      <c r="AC39" s="42"/>
      <c r="AD39" s="44">
        <f t="shared" si="18"/>
        <v>28681.185234735603</v>
      </c>
      <c r="AE39" s="47"/>
      <c r="AF39" s="47"/>
      <c r="AG39" s="47"/>
      <c r="AH39" s="47"/>
      <c r="AI39" s="47"/>
      <c r="AJ39" s="47"/>
      <c r="AK39" s="47"/>
      <c r="AL39" s="47"/>
      <c r="AM39" s="47"/>
      <c r="AN39" s="47"/>
      <c r="AO39" s="47"/>
      <c r="AP39" s="47"/>
      <c r="AQ39" s="47"/>
      <c r="AR39" s="47"/>
      <c r="AT39" s="30"/>
    </row>
    <row r="40" spans="1:46" x14ac:dyDescent="0.25">
      <c r="A40" s="39">
        <f t="shared" ca="1" si="8"/>
        <v>46151</v>
      </c>
      <c r="B40" s="24">
        <f t="shared" ca="1" si="9"/>
        <v>46173</v>
      </c>
      <c r="C40" s="40">
        <f t="shared" si="19"/>
        <v>13</v>
      </c>
      <c r="D40" s="42">
        <f t="shared" si="20"/>
        <v>1900000.0000000009</v>
      </c>
      <c r="E40" s="42">
        <f t="shared" si="1"/>
        <v>8333.3333333333339</v>
      </c>
      <c r="F40" s="42">
        <f t="shared" si="10"/>
        <v>29433.638888888905</v>
      </c>
      <c r="G40" s="42"/>
      <c r="H40" s="42">
        <f t="shared" si="11"/>
        <v>0</v>
      </c>
      <c r="I40" s="42"/>
      <c r="J40" s="42"/>
      <c r="K40" s="42"/>
      <c r="L40" s="43">
        <f>IF(C40&gt;$E$6,0,D40*$D$17)</f>
        <v>13300.000000000007</v>
      </c>
      <c r="M40" s="42">
        <f>IF(C40&gt;$E$6,0,$D$3*$D$18)</f>
        <v>0</v>
      </c>
      <c r="N40" s="42"/>
      <c r="O40" s="44">
        <f t="shared" si="12"/>
        <v>51066.972222222248</v>
      </c>
      <c r="P40" s="45"/>
      <c r="Q40" s="40">
        <f t="shared" si="21"/>
        <v>13</v>
      </c>
      <c r="R40" s="42">
        <f t="shared" si="13"/>
        <v>1848828.3177963321</v>
      </c>
      <c r="S40" s="46">
        <f t="shared" si="14"/>
        <v>28681.185234735603</v>
      </c>
      <c r="T40" s="42">
        <f t="shared" si="15"/>
        <v>964.16737043892499</v>
      </c>
      <c r="U40" s="42">
        <f t="shared" si="16"/>
        <v>27717.017864296678</v>
      </c>
      <c r="V40" s="42"/>
      <c r="W40" s="42">
        <f t="shared" si="17"/>
        <v>0</v>
      </c>
      <c r="X40" s="42"/>
      <c r="Y40" s="42"/>
      <c r="Z40" s="42"/>
      <c r="AA40" s="43">
        <f>IF(Q40&gt;$E$6,0,R40*$D$17)</f>
        <v>12941.798224574324</v>
      </c>
      <c r="AB40" s="42">
        <f>IF(Q40&gt;$E$6,0,$D$3*$D$18)</f>
        <v>0</v>
      </c>
      <c r="AC40" s="42"/>
      <c r="AD40" s="44">
        <f t="shared" si="18"/>
        <v>41622.983459309929</v>
      </c>
      <c r="AE40" s="47"/>
      <c r="AF40" s="47"/>
      <c r="AG40" s="47"/>
      <c r="AH40" s="47"/>
      <c r="AI40" s="47"/>
      <c r="AJ40" s="47"/>
      <c r="AK40" s="47"/>
      <c r="AL40" s="47"/>
      <c r="AM40" s="47"/>
      <c r="AN40" s="47"/>
      <c r="AO40" s="47"/>
      <c r="AP40" s="47"/>
      <c r="AQ40" s="47"/>
      <c r="AR40" s="47"/>
      <c r="AT40" s="30"/>
    </row>
    <row r="41" spans="1:46" x14ac:dyDescent="0.25">
      <c r="A41" s="39">
        <f t="shared" ca="1" si="8"/>
        <v>46182</v>
      </c>
      <c r="B41" s="24">
        <f t="shared" ca="1" si="9"/>
        <v>46203</v>
      </c>
      <c r="C41" s="40">
        <f t="shared" si="19"/>
        <v>14</v>
      </c>
      <c r="D41" s="42">
        <f t="shared" si="20"/>
        <v>1891666.6666666677</v>
      </c>
      <c r="E41" s="42">
        <f t="shared" si="1"/>
        <v>8333.3333333333339</v>
      </c>
      <c r="F41" s="42">
        <f t="shared" si="10"/>
        <v>29304.5439814815</v>
      </c>
      <c r="G41" s="42"/>
      <c r="H41" s="42">
        <f t="shared" si="11"/>
        <v>0</v>
      </c>
      <c r="I41" s="42"/>
      <c r="J41" s="42"/>
      <c r="K41" s="42"/>
      <c r="L41" s="42"/>
      <c r="M41" s="42"/>
      <c r="N41" s="42"/>
      <c r="O41" s="44">
        <f t="shared" si="12"/>
        <v>37637.877314814832</v>
      </c>
      <c r="P41" s="45"/>
      <c r="Q41" s="40">
        <f t="shared" si="21"/>
        <v>14</v>
      </c>
      <c r="R41" s="42">
        <f t="shared" si="13"/>
        <v>1847864.1504258933</v>
      </c>
      <c r="S41" s="46">
        <f t="shared" si="14"/>
        <v>28681.185234735603</v>
      </c>
      <c r="T41" s="42">
        <f t="shared" si="15"/>
        <v>978.62184626741873</v>
      </c>
      <c r="U41" s="42">
        <f t="shared" si="16"/>
        <v>27702.563388468185</v>
      </c>
      <c r="V41" s="42"/>
      <c r="W41" s="42">
        <f t="shared" si="17"/>
        <v>0</v>
      </c>
      <c r="X41" s="42"/>
      <c r="Y41" s="42"/>
      <c r="Z41" s="42"/>
      <c r="AA41" s="42"/>
      <c r="AB41" s="42"/>
      <c r="AC41" s="42"/>
      <c r="AD41" s="44">
        <f t="shared" si="18"/>
        <v>28681.185234735603</v>
      </c>
      <c r="AE41" s="47"/>
      <c r="AF41" s="47"/>
      <c r="AG41" s="47"/>
      <c r="AH41" s="47"/>
      <c r="AI41" s="47"/>
      <c r="AJ41" s="47"/>
      <c r="AK41" s="47"/>
      <c r="AL41" s="47"/>
      <c r="AM41" s="47"/>
      <c r="AN41" s="47"/>
      <c r="AO41" s="47"/>
      <c r="AP41" s="47"/>
      <c r="AQ41" s="47"/>
      <c r="AR41" s="47"/>
      <c r="AT41" s="30"/>
    </row>
    <row r="42" spans="1:46" x14ac:dyDescent="0.25">
      <c r="A42" s="39">
        <f t="shared" ca="1" si="8"/>
        <v>46212</v>
      </c>
      <c r="B42" s="24">
        <f t="shared" ca="1" si="9"/>
        <v>46234</v>
      </c>
      <c r="C42" s="40">
        <f t="shared" si="19"/>
        <v>15</v>
      </c>
      <c r="D42" s="42">
        <f t="shared" si="20"/>
        <v>1883333.3333333344</v>
      </c>
      <c r="E42" s="42">
        <f t="shared" si="1"/>
        <v>8333.3333333333339</v>
      </c>
      <c r="F42" s="42">
        <f t="shared" si="10"/>
        <v>29175.449074074095</v>
      </c>
      <c r="G42" s="42"/>
      <c r="H42" s="42">
        <f t="shared" si="11"/>
        <v>0</v>
      </c>
      <c r="I42" s="42"/>
      <c r="J42" s="42"/>
      <c r="K42" s="42"/>
      <c r="L42" s="42"/>
      <c r="M42" s="42"/>
      <c r="N42" s="42"/>
      <c r="O42" s="44">
        <f t="shared" si="12"/>
        <v>37508.782407407431</v>
      </c>
      <c r="P42" s="45"/>
      <c r="Q42" s="40">
        <f t="shared" si="21"/>
        <v>15</v>
      </c>
      <c r="R42" s="42">
        <f t="shared" si="13"/>
        <v>1846885.5285796258</v>
      </c>
      <c r="S42" s="46">
        <f t="shared" si="14"/>
        <v>28681.185234735603</v>
      </c>
      <c r="T42" s="42">
        <f t="shared" si="15"/>
        <v>993.29301877937905</v>
      </c>
      <c r="U42" s="42">
        <f t="shared" si="16"/>
        <v>27687.892215956224</v>
      </c>
      <c r="V42" s="42"/>
      <c r="W42" s="42">
        <f t="shared" si="17"/>
        <v>0</v>
      </c>
      <c r="X42" s="42"/>
      <c r="Y42" s="42"/>
      <c r="Z42" s="42"/>
      <c r="AA42" s="42"/>
      <c r="AB42" s="42"/>
      <c r="AC42" s="42"/>
      <c r="AD42" s="44">
        <f t="shared" si="18"/>
        <v>28681.185234735603</v>
      </c>
      <c r="AE42" s="47"/>
      <c r="AF42" s="47"/>
      <c r="AG42" s="47"/>
      <c r="AH42" s="47"/>
      <c r="AI42" s="47"/>
      <c r="AJ42" s="47"/>
      <c r="AK42" s="47"/>
      <c r="AL42" s="47"/>
      <c r="AM42" s="47"/>
      <c r="AN42" s="47"/>
      <c r="AO42" s="47"/>
      <c r="AP42" s="47"/>
      <c r="AQ42" s="47"/>
      <c r="AR42" s="47"/>
      <c r="AT42" s="30"/>
    </row>
    <row r="43" spans="1:46" x14ac:dyDescent="0.25">
      <c r="A43" s="39">
        <f t="shared" ca="1" si="8"/>
        <v>46243</v>
      </c>
      <c r="B43" s="24">
        <f t="shared" ca="1" si="9"/>
        <v>46265</v>
      </c>
      <c r="C43" s="40">
        <f t="shared" si="19"/>
        <v>16</v>
      </c>
      <c r="D43" s="42">
        <f t="shared" si="20"/>
        <v>1875000.0000000012</v>
      </c>
      <c r="E43" s="42">
        <f t="shared" si="1"/>
        <v>8333.3333333333339</v>
      </c>
      <c r="F43" s="42">
        <f t="shared" si="10"/>
        <v>29046.354166666686</v>
      </c>
      <c r="G43" s="42"/>
      <c r="H43" s="42">
        <f t="shared" si="11"/>
        <v>0</v>
      </c>
      <c r="I43" s="42"/>
      <c r="J43" s="42"/>
      <c r="K43" s="42"/>
      <c r="L43" s="42"/>
      <c r="M43" s="42"/>
      <c r="N43" s="42"/>
      <c r="O43" s="44">
        <f t="shared" si="12"/>
        <v>37379.687500000022</v>
      </c>
      <c r="P43" s="45"/>
      <c r="Q43" s="40">
        <f t="shared" si="21"/>
        <v>16</v>
      </c>
      <c r="R43" s="42">
        <f t="shared" si="13"/>
        <v>1845892.2355608463</v>
      </c>
      <c r="S43" s="46">
        <f t="shared" si="14"/>
        <v>28681.185234735603</v>
      </c>
      <c r="T43" s="42">
        <f t="shared" si="15"/>
        <v>1008.1841366192493</v>
      </c>
      <c r="U43" s="42">
        <f t="shared" si="16"/>
        <v>27673.001098116354</v>
      </c>
      <c r="V43" s="42"/>
      <c r="W43" s="42">
        <f t="shared" si="17"/>
        <v>0</v>
      </c>
      <c r="X43" s="42"/>
      <c r="Y43" s="42"/>
      <c r="Z43" s="42"/>
      <c r="AA43" s="42"/>
      <c r="AB43" s="42"/>
      <c r="AC43" s="42"/>
      <c r="AD43" s="44">
        <f t="shared" si="18"/>
        <v>28681.185234735603</v>
      </c>
      <c r="AE43" s="47"/>
      <c r="AF43" s="47"/>
      <c r="AG43" s="47"/>
      <c r="AH43" s="47"/>
      <c r="AI43" s="47"/>
      <c r="AJ43" s="47"/>
      <c r="AK43" s="47"/>
      <c r="AL43" s="47"/>
      <c r="AM43" s="47"/>
      <c r="AN43" s="47"/>
      <c r="AO43" s="47"/>
      <c r="AP43" s="47"/>
      <c r="AQ43" s="47"/>
      <c r="AR43" s="47"/>
      <c r="AT43" s="30"/>
    </row>
    <row r="44" spans="1:46" x14ac:dyDescent="0.25">
      <c r="A44" s="39">
        <f t="shared" ca="1" si="8"/>
        <v>46274</v>
      </c>
      <c r="B44" s="24">
        <f t="shared" ca="1" si="9"/>
        <v>46295</v>
      </c>
      <c r="C44" s="40">
        <f t="shared" si="19"/>
        <v>17</v>
      </c>
      <c r="D44" s="42">
        <f t="shared" si="20"/>
        <v>1866666.6666666679</v>
      </c>
      <c r="E44" s="42">
        <f t="shared" si="1"/>
        <v>8333.3333333333339</v>
      </c>
      <c r="F44" s="42">
        <f t="shared" si="10"/>
        <v>28917.259259259277</v>
      </c>
      <c r="G44" s="42"/>
      <c r="H44" s="42">
        <f t="shared" si="11"/>
        <v>0</v>
      </c>
      <c r="I44" s="42"/>
      <c r="J44" s="42"/>
      <c r="K44" s="42"/>
      <c r="L44" s="42"/>
      <c r="M44" s="42"/>
      <c r="N44" s="42"/>
      <c r="O44" s="44">
        <f t="shared" si="12"/>
        <v>37250.592592592613</v>
      </c>
      <c r="P44" s="45"/>
      <c r="Q44" s="40">
        <f t="shared" si="21"/>
        <v>17</v>
      </c>
      <c r="R44" s="42">
        <f t="shared" si="13"/>
        <v>1844884.051424227</v>
      </c>
      <c r="S44" s="46">
        <f t="shared" si="14"/>
        <v>28681.185234735603</v>
      </c>
      <c r="T44" s="42">
        <f t="shared" si="15"/>
        <v>1023.2984971340666</v>
      </c>
      <c r="U44" s="42">
        <f t="shared" si="16"/>
        <v>27657.886737601537</v>
      </c>
      <c r="V44" s="42"/>
      <c r="W44" s="42">
        <f t="shared" si="17"/>
        <v>0</v>
      </c>
      <c r="X44" s="42"/>
      <c r="Y44" s="42"/>
      <c r="Z44" s="42"/>
      <c r="AA44" s="42"/>
      <c r="AB44" s="42"/>
      <c r="AC44" s="42"/>
      <c r="AD44" s="44">
        <f t="shared" si="18"/>
        <v>28681.185234735603</v>
      </c>
      <c r="AE44" s="47"/>
      <c r="AF44" s="47"/>
      <c r="AG44" s="47"/>
      <c r="AH44" s="47"/>
      <c r="AI44" s="47"/>
      <c r="AJ44" s="47"/>
      <c r="AK44" s="47"/>
      <c r="AL44" s="47"/>
      <c r="AM44" s="47"/>
      <c r="AN44" s="47"/>
      <c r="AO44" s="47"/>
      <c r="AP44" s="47"/>
      <c r="AQ44" s="47"/>
      <c r="AR44" s="47"/>
      <c r="AT44" s="30"/>
    </row>
    <row r="45" spans="1:46" x14ac:dyDescent="0.25">
      <c r="A45" s="39">
        <f t="shared" ca="1" si="8"/>
        <v>46304</v>
      </c>
      <c r="B45" s="24">
        <f t="shared" ca="1" si="9"/>
        <v>46326</v>
      </c>
      <c r="C45" s="40">
        <f t="shared" si="19"/>
        <v>18</v>
      </c>
      <c r="D45" s="42">
        <f t="shared" si="20"/>
        <v>1858333.3333333347</v>
      </c>
      <c r="E45" s="42">
        <f t="shared" si="1"/>
        <v>8333.3333333333339</v>
      </c>
      <c r="F45" s="42">
        <f t="shared" si="10"/>
        <v>28788.164351851876</v>
      </c>
      <c r="G45" s="42"/>
      <c r="H45" s="42">
        <f t="shared" si="11"/>
        <v>0</v>
      </c>
      <c r="I45" s="42"/>
      <c r="J45" s="42"/>
      <c r="K45" s="42"/>
      <c r="L45" s="42"/>
      <c r="M45" s="42"/>
      <c r="N45" s="42"/>
      <c r="O45" s="44">
        <f t="shared" si="12"/>
        <v>37121.497685185212</v>
      </c>
      <c r="P45" s="45"/>
      <c r="Q45" s="40">
        <f t="shared" si="21"/>
        <v>18</v>
      </c>
      <c r="R45" s="42">
        <f t="shared" si="13"/>
        <v>1843860.7529270928</v>
      </c>
      <c r="S45" s="46">
        <f t="shared" si="14"/>
        <v>28681.185234735603</v>
      </c>
      <c r="T45" s="42">
        <f t="shared" si="15"/>
        <v>1038.6394471036037</v>
      </c>
      <c r="U45" s="42">
        <f t="shared" si="16"/>
        <v>27642.545787632</v>
      </c>
      <c r="V45" s="42"/>
      <c r="W45" s="42">
        <f t="shared" si="17"/>
        <v>0</v>
      </c>
      <c r="X45" s="42"/>
      <c r="Y45" s="42"/>
      <c r="Z45" s="42"/>
      <c r="AA45" s="42"/>
      <c r="AB45" s="42"/>
      <c r="AC45" s="42"/>
      <c r="AD45" s="44">
        <f t="shared" si="18"/>
        <v>28681.185234735603</v>
      </c>
      <c r="AE45" s="47"/>
      <c r="AF45" s="47"/>
      <c r="AG45" s="47"/>
      <c r="AH45" s="47"/>
      <c r="AI45" s="47"/>
      <c r="AJ45" s="47"/>
      <c r="AK45" s="47"/>
      <c r="AL45" s="47"/>
      <c r="AM45" s="47"/>
      <c r="AN45" s="47"/>
      <c r="AO45" s="47"/>
      <c r="AP45" s="47"/>
      <c r="AQ45" s="47"/>
      <c r="AR45" s="47"/>
      <c r="AT45" s="30"/>
    </row>
    <row r="46" spans="1:46" x14ac:dyDescent="0.25">
      <c r="A46" s="39">
        <f t="shared" ca="1" si="8"/>
        <v>46335</v>
      </c>
      <c r="B46" s="24">
        <f t="shared" ca="1" si="9"/>
        <v>46356</v>
      </c>
      <c r="C46" s="40">
        <f t="shared" si="19"/>
        <v>19</v>
      </c>
      <c r="D46" s="42">
        <f t="shared" si="20"/>
        <v>1850000.0000000014</v>
      </c>
      <c r="E46" s="42">
        <f t="shared" si="1"/>
        <v>8333.3333333333339</v>
      </c>
      <c r="F46" s="42">
        <f t="shared" si="10"/>
        <v>28659.069444444463</v>
      </c>
      <c r="G46" s="42"/>
      <c r="H46" s="42">
        <f t="shared" si="11"/>
        <v>0</v>
      </c>
      <c r="I46" s="42"/>
      <c r="J46" s="42"/>
      <c r="K46" s="42"/>
      <c r="L46" s="42"/>
      <c r="M46" s="42"/>
      <c r="N46" s="42"/>
      <c r="O46" s="44">
        <f t="shared" si="12"/>
        <v>36992.402777777796</v>
      </c>
      <c r="P46" s="45"/>
      <c r="Q46" s="40">
        <f t="shared" si="21"/>
        <v>19</v>
      </c>
      <c r="R46" s="42">
        <f t="shared" si="13"/>
        <v>1842822.1134799891</v>
      </c>
      <c r="S46" s="46">
        <f t="shared" si="14"/>
        <v>28681.185234735603</v>
      </c>
      <c r="T46" s="42">
        <f t="shared" si="15"/>
        <v>1054.2103834814334</v>
      </c>
      <c r="U46" s="42">
        <f t="shared" si="16"/>
        <v>27626.97485125417</v>
      </c>
      <c r="V46" s="42"/>
      <c r="W46" s="42">
        <f t="shared" si="17"/>
        <v>0</v>
      </c>
      <c r="X46" s="42"/>
      <c r="Y46" s="42"/>
      <c r="Z46" s="42"/>
      <c r="AA46" s="42"/>
      <c r="AB46" s="42"/>
      <c r="AC46" s="42"/>
      <c r="AD46" s="44">
        <f t="shared" si="18"/>
        <v>28681.185234735603</v>
      </c>
      <c r="AE46" s="47"/>
      <c r="AF46" s="47"/>
      <c r="AG46" s="47"/>
      <c r="AH46" s="47"/>
      <c r="AI46" s="47"/>
      <c r="AJ46" s="47"/>
      <c r="AK46" s="47"/>
      <c r="AL46" s="47"/>
      <c r="AM46" s="47"/>
      <c r="AN46" s="47"/>
      <c r="AO46" s="47"/>
      <c r="AP46" s="47"/>
      <c r="AQ46" s="47"/>
      <c r="AR46" s="47"/>
      <c r="AT46" s="30"/>
    </row>
    <row r="47" spans="1:46" x14ac:dyDescent="0.25">
      <c r="A47" s="39">
        <f t="shared" ca="1" si="8"/>
        <v>46365</v>
      </c>
      <c r="B47" s="24">
        <f t="shared" ca="1" si="9"/>
        <v>46387</v>
      </c>
      <c r="C47" s="40">
        <f t="shared" si="19"/>
        <v>20</v>
      </c>
      <c r="D47" s="42">
        <f t="shared" si="20"/>
        <v>1841666.6666666681</v>
      </c>
      <c r="E47" s="42">
        <f t="shared" si="1"/>
        <v>8333.3333333333339</v>
      </c>
      <c r="F47" s="42">
        <f t="shared" si="10"/>
        <v>28529.974537037058</v>
      </c>
      <c r="G47" s="42"/>
      <c r="H47" s="42">
        <f t="shared" si="11"/>
        <v>0</v>
      </c>
      <c r="I47" s="42"/>
      <c r="J47" s="42"/>
      <c r="K47" s="42"/>
      <c r="L47" s="42"/>
      <c r="M47" s="42"/>
      <c r="N47" s="42"/>
      <c r="O47" s="44">
        <f t="shared" si="12"/>
        <v>36863.307870370394</v>
      </c>
      <c r="P47" s="45"/>
      <c r="Q47" s="40">
        <f t="shared" si="21"/>
        <v>20</v>
      </c>
      <c r="R47" s="42">
        <f t="shared" si="13"/>
        <v>1841767.9030965078</v>
      </c>
      <c r="S47" s="46">
        <f t="shared" si="14"/>
        <v>28681.185234735603</v>
      </c>
      <c r="T47" s="42">
        <f t="shared" si="15"/>
        <v>1070.0147541471233</v>
      </c>
      <c r="U47" s="42">
        <f t="shared" si="16"/>
        <v>27611.17048058848</v>
      </c>
      <c r="V47" s="42"/>
      <c r="W47" s="42">
        <f t="shared" si="17"/>
        <v>0</v>
      </c>
      <c r="X47" s="42"/>
      <c r="Y47" s="42"/>
      <c r="Z47" s="42"/>
      <c r="AA47" s="42"/>
      <c r="AB47" s="42"/>
      <c r="AC47" s="42"/>
      <c r="AD47" s="44">
        <f t="shared" si="18"/>
        <v>28681.185234735603</v>
      </c>
      <c r="AE47" s="47"/>
      <c r="AF47" s="47"/>
      <c r="AG47" s="47"/>
      <c r="AH47" s="47"/>
      <c r="AI47" s="47"/>
      <c r="AJ47" s="47"/>
      <c r="AK47" s="47"/>
      <c r="AL47" s="47"/>
      <c r="AM47" s="47"/>
      <c r="AN47" s="47"/>
      <c r="AO47" s="47"/>
      <c r="AP47" s="47"/>
      <c r="AQ47" s="47"/>
      <c r="AR47" s="47"/>
      <c r="AT47" s="30"/>
    </row>
    <row r="48" spans="1:46" x14ac:dyDescent="0.25">
      <c r="A48" s="39">
        <f t="shared" ca="1" si="8"/>
        <v>46396</v>
      </c>
      <c r="B48" s="24">
        <f t="shared" ca="1" si="9"/>
        <v>46418</v>
      </c>
      <c r="C48" s="40">
        <f t="shared" si="19"/>
        <v>21</v>
      </c>
      <c r="D48" s="42">
        <f t="shared" si="20"/>
        <v>1833333.3333333349</v>
      </c>
      <c r="E48" s="42">
        <f t="shared" si="1"/>
        <v>8333.3333333333339</v>
      </c>
      <c r="F48" s="42">
        <f t="shared" si="10"/>
        <v>28400.879629629653</v>
      </c>
      <c r="G48" s="42"/>
      <c r="H48" s="42">
        <f t="shared" si="11"/>
        <v>0</v>
      </c>
      <c r="I48" s="42"/>
      <c r="J48" s="42"/>
      <c r="K48" s="42"/>
      <c r="L48" s="42"/>
      <c r="M48" s="42"/>
      <c r="N48" s="42"/>
      <c r="O48" s="44">
        <f t="shared" si="12"/>
        <v>36734.212962962985</v>
      </c>
      <c r="P48" s="45"/>
      <c r="Q48" s="40">
        <f t="shared" si="21"/>
        <v>21</v>
      </c>
      <c r="R48" s="42">
        <f t="shared" si="13"/>
        <v>1840697.8883423607</v>
      </c>
      <c r="S48" s="46">
        <f t="shared" si="14"/>
        <v>28681.185234735603</v>
      </c>
      <c r="T48" s="42">
        <f t="shared" si="15"/>
        <v>1086.0560586697102</v>
      </c>
      <c r="U48" s="42">
        <f t="shared" si="16"/>
        <v>27595.129176065893</v>
      </c>
      <c r="V48" s="42"/>
      <c r="W48" s="42">
        <f t="shared" si="17"/>
        <v>0</v>
      </c>
      <c r="X48" s="42"/>
      <c r="Y48" s="42"/>
      <c r="Z48" s="42"/>
      <c r="AA48" s="42"/>
      <c r="AB48" s="42"/>
      <c r="AC48" s="42"/>
      <c r="AD48" s="44">
        <f t="shared" si="18"/>
        <v>28681.185234735603</v>
      </c>
      <c r="AE48" s="47"/>
      <c r="AF48" s="47"/>
      <c r="AG48" s="47"/>
      <c r="AH48" s="47"/>
      <c r="AI48" s="47"/>
      <c r="AJ48" s="47"/>
      <c r="AK48" s="47"/>
      <c r="AL48" s="47"/>
      <c r="AM48" s="47"/>
      <c r="AN48" s="47"/>
      <c r="AO48" s="47"/>
      <c r="AP48" s="47"/>
      <c r="AQ48" s="47"/>
      <c r="AR48" s="47"/>
      <c r="AT48" s="30"/>
    </row>
    <row r="49" spans="1:46" x14ac:dyDescent="0.25">
      <c r="A49" s="39">
        <f t="shared" ca="1" si="8"/>
        <v>46427</v>
      </c>
      <c r="B49" s="24">
        <f t="shared" ca="1" si="9"/>
        <v>46446</v>
      </c>
      <c r="C49" s="40">
        <f t="shared" si="19"/>
        <v>22</v>
      </c>
      <c r="D49" s="42">
        <f t="shared" si="20"/>
        <v>1825000.0000000016</v>
      </c>
      <c r="E49" s="42">
        <f t="shared" si="1"/>
        <v>8333.3333333333339</v>
      </c>
      <c r="F49" s="42">
        <f t="shared" si="10"/>
        <v>28271.784722222248</v>
      </c>
      <c r="G49" s="42"/>
      <c r="H49" s="42">
        <f t="shared" si="11"/>
        <v>0</v>
      </c>
      <c r="I49" s="42"/>
      <c r="J49" s="42"/>
      <c r="K49" s="42"/>
      <c r="L49" s="42"/>
      <c r="M49" s="42"/>
      <c r="N49" s="42"/>
      <c r="O49" s="44">
        <f t="shared" si="12"/>
        <v>36605.118055555584</v>
      </c>
      <c r="P49" s="45"/>
      <c r="Q49" s="40">
        <f t="shared" si="21"/>
        <v>22</v>
      </c>
      <c r="R49" s="42">
        <f t="shared" si="13"/>
        <v>1839611.832283691</v>
      </c>
      <c r="S49" s="46">
        <f t="shared" si="14"/>
        <v>28681.185234735603</v>
      </c>
      <c r="T49" s="42">
        <f t="shared" si="15"/>
        <v>1102.3378490825999</v>
      </c>
      <c r="U49" s="42">
        <f t="shared" si="16"/>
        <v>27578.847385653004</v>
      </c>
      <c r="V49" s="42"/>
      <c r="W49" s="42">
        <f t="shared" si="17"/>
        <v>0</v>
      </c>
      <c r="X49" s="42"/>
      <c r="Y49" s="42"/>
      <c r="Z49" s="42"/>
      <c r="AA49" s="42"/>
      <c r="AB49" s="42"/>
      <c r="AC49" s="42"/>
      <c r="AD49" s="44">
        <f t="shared" si="18"/>
        <v>28681.185234735603</v>
      </c>
      <c r="AE49" s="47"/>
      <c r="AF49" s="47"/>
      <c r="AG49" s="47"/>
      <c r="AH49" s="47"/>
      <c r="AI49" s="47"/>
      <c r="AJ49" s="47"/>
      <c r="AK49" s="47"/>
      <c r="AL49" s="47"/>
      <c r="AM49" s="47"/>
      <c r="AN49" s="47"/>
      <c r="AO49" s="47"/>
      <c r="AP49" s="47"/>
      <c r="AQ49" s="47"/>
      <c r="AR49" s="47"/>
      <c r="AT49" s="30"/>
    </row>
    <row r="50" spans="1:46" x14ac:dyDescent="0.25">
      <c r="A50" s="39">
        <f t="shared" ca="1" si="8"/>
        <v>46455</v>
      </c>
      <c r="B50" s="24">
        <f t="shared" ca="1" si="9"/>
        <v>46477</v>
      </c>
      <c r="C50" s="40">
        <f t="shared" si="19"/>
        <v>23</v>
      </c>
      <c r="D50" s="42">
        <f t="shared" si="20"/>
        <v>1816666.6666666684</v>
      </c>
      <c r="E50" s="42">
        <f t="shared" si="1"/>
        <v>8333.3333333333339</v>
      </c>
      <c r="F50" s="42">
        <f t="shared" si="10"/>
        <v>28142.689814814843</v>
      </c>
      <c r="G50" s="42"/>
      <c r="H50" s="42">
        <f t="shared" si="11"/>
        <v>0</v>
      </c>
      <c r="I50" s="42"/>
      <c r="J50" s="42"/>
      <c r="K50" s="42"/>
      <c r="L50" s="42"/>
      <c r="M50" s="42"/>
      <c r="N50" s="42"/>
      <c r="O50" s="44">
        <f t="shared" si="12"/>
        <v>36476.023148148175</v>
      </c>
      <c r="P50" s="45"/>
      <c r="Q50" s="40">
        <f t="shared" si="21"/>
        <v>23</v>
      </c>
      <c r="R50" s="42">
        <f t="shared" si="13"/>
        <v>1838509.4944346084</v>
      </c>
      <c r="S50" s="46">
        <f t="shared" si="14"/>
        <v>28681.185234735603</v>
      </c>
      <c r="T50" s="42">
        <f t="shared" si="15"/>
        <v>1118.8637306700984</v>
      </c>
      <c r="U50" s="42">
        <f t="shared" si="16"/>
        <v>27562.321504065505</v>
      </c>
      <c r="V50" s="42"/>
      <c r="W50" s="42">
        <f t="shared" si="17"/>
        <v>0</v>
      </c>
      <c r="X50" s="42"/>
      <c r="Y50" s="42"/>
      <c r="Z50" s="42"/>
      <c r="AA50" s="42"/>
      <c r="AB50" s="42"/>
      <c r="AC50" s="42"/>
      <c r="AD50" s="44">
        <f t="shared" si="18"/>
        <v>28681.185234735603</v>
      </c>
      <c r="AE50" s="47"/>
      <c r="AF50" s="47"/>
      <c r="AG50" s="47"/>
      <c r="AH50" s="47"/>
      <c r="AI50" s="47"/>
      <c r="AJ50" s="47"/>
      <c r="AK50" s="47"/>
      <c r="AL50" s="47"/>
      <c r="AM50" s="47"/>
      <c r="AN50" s="47"/>
      <c r="AO50" s="47"/>
      <c r="AP50" s="47"/>
      <c r="AQ50" s="47"/>
      <c r="AR50" s="47"/>
      <c r="AT50" s="30"/>
    </row>
    <row r="51" spans="1:46" x14ac:dyDescent="0.25">
      <c r="A51" s="39">
        <f t="shared" ca="1" si="8"/>
        <v>46486</v>
      </c>
      <c r="B51" s="24">
        <f t="shared" ca="1" si="9"/>
        <v>46507</v>
      </c>
      <c r="C51" s="40">
        <f t="shared" si="19"/>
        <v>24</v>
      </c>
      <c r="D51" s="42">
        <f t="shared" si="20"/>
        <v>1808333.3333333351</v>
      </c>
      <c r="E51" s="42">
        <f t="shared" si="1"/>
        <v>8333.3333333333339</v>
      </c>
      <c r="F51" s="42">
        <f t="shared" si="10"/>
        <v>28013.594907407431</v>
      </c>
      <c r="G51" s="42"/>
      <c r="H51" s="42">
        <f t="shared" si="11"/>
        <v>0</v>
      </c>
      <c r="I51" s="42"/>
      <c r="J51" s="42"/>
      <c r="K51" s="42"/>
      <c r="L51" s="42"/>
      <c r="M51" s="42"/>
      <c r="N51" s="42"/>
      <c r="O51" s="44">
        <f t="shared" si="12"/>
        <v>36346.928240740766</v>
      </c>
      <c r="P51" s="45"/>
      <c r="Q51" s="40">
        <f t="shared" si="21"/>
        <v>24</v>
      </c>
      <c r="R51" s="42">
        <f t="shared" si="13"/>
        <v>1837390.6307039382</v>
      </c>
      <c r="S51" s="46">
        <f t="shared" si="14"/>
        <v>28681.185234735603</v>
      </c>
      <c r="T51" s="42">
        <f t="shared" si="15"/>
        <v>1135.6373627657304</v>
      </c>
      <c r="U51" s="42">
        <f t="shared" si="16"/>
        <v>27545.547871969873</v>
      </c>
      <c r="V51" s="42"/>
      <c r="W51" s="42">
        <f t="shared" si="17"/>
        <v>0</v>
      </c>
      <c r="X51" s="42"/>
      <c r="Y51" s="42"/>
      <c r="Z51" s="42"/>
      <c r="AA51" s="42"/>
      <c r="AB51" s="42"/>
      <c r="AC51" s="42"/>
      <c r="AD51" s="44">
        <f t="shared" si="18"/>
        <v>28681.185234735603</v>
      </c>
      <c r="AE51" s="47"/>
      <c r="AF51" s="47"/>
      <c r="AG51" s="47"/>
      <c r="AH51" s="47"/>
      <c r="AI51" s="47"/>
      <c r="AJ51" s="47"/>
      <c r="AK51" s="47"/>
      <c r="AL51" s="47"/>
      <c r="AM51" s="47"/>
      <c r="AN51" s="47"/>
      <c r="AO51" s="47"/>
      <c r="AP51" s="47"/>
      <c r="AQ51" s="47"/>
      <c r="AR51" s="47"/>
      <c r="AT51" s="30"/>
    </row>
    <row r="52" spans="1:46" x14ac:dyDescent="0.25">
      <c r="A52" s="39">
        <f t="shared" ca="1" si="8"/>
        <v>46516</v>
      </c>
      <c r="B52" s="24">
        <f t="shared" ca="1" si="9"/>
        <v>46538</v>
      </c>
      <c r="C52" s="40">
        <f t="shared" si="19"/>
        <v>25</v>
      </c>
      <c r="D52" s="42">
        <f t="shared" si="20"/>
        <v>1800000.0000000019</v>
      </c>
      <c r="E52" s="42">
        <f t="shared" si="1"/>
        <v>8333.3333333333339</v>
      </c>
      <c r="F52" s="42">
        <f t="shared" si="10"/>
        <v>27884.500000000033</v>
      </c>
      <c r="G52" s="42"/>
      <c r="H52" s="42">
        <f t="shared" si="11"/>
        <v>0</v>
      </c>
      <c r="I52" s="42"/>
      <c r="J52" s="42"/>
      <c r="K52" s="42"/>
      <c r="L52" s="43">
        <f>IF(C52&gt;$E$6,0,D52*$D$17)</f>
        <v>12600.000000000013</v>
      </c>
      <c r="M52" s="42">
        <f>IF(C52&gt;$E$6,0,$D$3*$D$18)</f>
        <v>0</v>
      </c>
      <c r="N52" s="42"/>
      <c r="O52" s="44">
        <f t="shared" si="12"/>
        <v>48817.833333333379</v>
      </c>
      <c r="P52" s="45"/>
      <c r="Q52" s="40">
        <f t="shared" si="21"/>
        <v>25</v>
      </c>
      <c r="R52" s="42">
        <f t="shared" si="13"/>
        <v>1836254.9933411726</v>
      </c>
      <c r="S52" s="46">
        <f t="shared" si="14"/>
        <v>28681.185234735603</v>
      </c>
      <c r="T52" s="42">
        <f t="shared" si="15"/>
        <v>1152.6624595625217</v>
      </c>
      <c r="U52" s="42">
        <f t="shared" si="16"/>
        <v>27528.522775173082</v>
      </c>
      <c r="V52" s="42"/>
      <c r="W52" s="42">
        <f t="shared" si="17"/>
        <v>0</v>
      </c>
      <c r="X52" s="42"/>
      <c r="Y52" s="42"/>
      <c r="Z52" s="42"/>
      <c r="AA52" s="43">
        <f>IF(Q52&gt;$E$6,0,R52*$D$17)</f>
        <v>12853.784953388209</v>
      </c>
      <c r="AB52" s="42">
        <f>IF(Q52&gt;$E$6,0,$D$3*$D$18)</f>
        <v>0</v>
      </c>
      <c r="AC52" s="42"/>
      <c r="AD52" s="44">
        <f t="shared" si="18"/>
        <v>41534.970188123814</v>
      </c>
      <c r="AE52" s="47"/>
      <c r="AF52" s="47"/>
      <c r="AG52" s="47"/>
      <c r="AH52" s="47"/>
      <c r="AI52" s="47"/>
      <c r="AJ52" s="47"/>
      <c r="AK52" s="47"/>
      <c r="AL52" s="47"/>
      <c r="AM52" s="47"/>
      <c r="AN52" s="47"/>
      <c r="AO52" s="47"/>
      <c r="AP52" s="47"/>
      <c r="AQ52" s="47"/>
      <c r="AR52" s="47"/>
      <c r="AT52" s="30"/>
    </row>
    <row r="53" spans="1:46" x14ac:dyDescent="0.25">
      <c r="A53" s="39">
        <f t="shared" ca="1" si="8"/>
        <v>46547</v>
      </c>
      <c r="B53" s="24">
        <f t="shared" ca="1" si="9"/>
        <v>46568</v>
      </c>
      <c r="C53" s="40">
        <f t="shared" si="19"/>
        <v>26</v>
      </c>
      <c r="D53" s="42">
        <f t="shared" si="20"/>
        <v>1791666.6666666686</v>
      </c>
      <c r="E53" s="42">
        <f t="shared" si="1"/>
        <v>8333.3333333333339</v>
      </c>
      <c r="F53" s="42">
        <f t="shared" si="10"/>
        <v>27755.40509259262</v>
      </c>
      <c r="G53" s="42"/>
      <c r="H53" s="42">
        <f t="shared" si="11"/>
        <v>0</v>
      </c>
      <c r="I53" s="42"/>
      <c r="J53" s="42"/>
      <c r="K53" s="42"/>
      <c r="L53" s="42"/>
      <c r="M53" s="42"/>
      <c r="N53" s="42"/>
      <c r="O53" s="44">
        <f t="shared" si="12"/>
        <v>36088.738425925956</v>
      </c>
      <c r="P53" s="45"/>
      <c r="Q53" s="40">
        <f t="shared" si="21"/>
        <v>26</v>
      </c>
      <c r="R53" s="42">
        <f t="shared" si="13"/>
        <v>1835102.33088161</v>
      </c>
      <c r="S53" s="46">
        <f t="shared" si="14"/>
        <v>28681.185234735603</v>
      </c>
      <c r="T53" s="42">
        <f t="shared" si="15"/>
        <v>1169.9427909354672</v>
      </c>
      <c r="U53" s="42">
        <f t="shared" si="16"/>
        <v>27511.242443800136</v>
      </c>
      <c r="V53" s="42"/>
      <c r="W53" s="42">
        <f t="shared" si="17"/>
        <v>0</v>
      </c>
      <c r="X53" s="42"/>
      <c r="Y53" s="42"/>
      <c r="Z53" s="42"/>
      <c r="AA53" s="42"/>
      <c r="AB53" s="42"/>
      <c r="AC53" s="42"/>
      <c r="AD53" s="44">
        <f t="shared" si="18"/>
        <v>28681.185234735603</v>
      </c>
      <c r="AE53" s="47"/>
      <c r="AF53" s="47"/>
      <c r="AG53" s="47"/>
      <c r="AH53" s="47"/>
      <c r="AI53" s="47"/>
      <c r="AJ53" s="47"/>
      <c r="AK53" s="47"/>
      <c r="AL53" s="47"/>
      <c r="AM53" s="47"/>
      <c r="AN53" s="47"/>
      <c r="AO53" s="47"/>
      <c r="AP53" s="47"/>
      <c r="AQ53" s="47"/>
      <c r="AR53" s="47"/>
      <c r="AT53" s="30"/>
    </row>
    <row r="54" spans="1:46" x14ac:dyDescent="0.25">
      <c r="A54" s="39">
        <f t="shared" ca="1" si="8"/>
        <v>46577</v>
      </c>
      <c r="B54" s="24">
        <f t="shared" ca="1" si="9"/>
        <v>46599</v>
      </c>
      <c r="C54" s="40">
        <f t="shared" si="19"/>
        <v>27</v>
      </c>
      <c r="D54" s="42">
        <f t="shared" si="20"/>
        <v>1783333.3333333354</v>
      </c>
      <c r="E54" s="42">
        <f t="shared" si="1"/>
        <v>8333.3333333333339</v>
      </c>
      <c r="F54" s="42">
        <f t="shared" si="10"/>
        <v>27626.310185185215</v>
      </c>
      <c r="G54" s="42"/>
      <c r="H54" s="42">
        <f t="shared" si="11"/>
        <v>0</v>
      </c>
      <c r="I54" s="42"/>
      <c r="J54" s="42"/>
      <c r="K54" s="42"/>
      <c r="L54" s="42"/>
      <c r="M54" s="42"/>
      <c r="N54" s="42"/>
      <c r="O54" s="44">
        <f t="shared" si="12"/>
        <v>35959.643518518547</v>
      </c>
      <c r="P54" s="45"/>
      <c r="Q54" s="40">
        <f t="shared" si="21"/>
        <v>27</v>
      </c>
      <c r="R54" s="42">
        <f t="shared" si="13"/>
        <v>1833932.3880906745</v>
      </c>
      <c r="S54" s="46">
        <f t="shared" si="14"/>
        <v>28681.185234735603</v>
      </c>
      <c r="T54" s="42">
        <f t="shared" si="15"/>
        <v>1187.4821832762391</v>
      </c>
      <c r="U54" s="42">
        <f t="shared" si="16"/>
        <v>27493.703051459364</v>
      </c>
      <c r="V54" s="42"/>
      <c r="W54" s="42">
        <f t="shared" si="17"/>
        <v>0</v>
      </c>
      <c r="X54" s="42"/>
      <c r="Y54" s="42"/>
      <c r="Z54" s="42"/>
      <c r="AA54" s="42"/>
      <c r="AB54" s="42"/>
      <c r="AC54" s="42"/>
      <c r="AD54" s="44">
        <f t="shared" si="18"/>
        <v>28681.185234735603</v>
      </c>
      <c r="AE54" s="47"/>
      <c r="AF54" s="47"/>
      <c r="AG54" s="47"/>
      <c r="AH54" s="47"/>
      <c r="AI54" s="47"/>
      <c r="AJ54" s="47"/>
      <c r="AK54" s="47"/>
      <c r="AL54" s="47"/>
      <c r="AM54" s="47"/>
      <c r="AN54" s="47"/>
      <c r="AO54" s="47"/>
      <c r="AP54" s="47"/>
      <c r="AQ54" s="47"/>
      <c r="AR54" s="47"/>
      <c r="AT54" s="30"/>
    </row>
    <row r="55" spans="1:46" x14ac:dyDescent="0.25">
      <c r="A55" s="39">
        <f t="shared" ca="1" si="8"/>
        <v>46608</v>
      </c>
      <c r="B55" s="24">
        <f t="shared" ca="1" si="9"/>
        <v>46630</v>
      </c>
      <c r="C55" s="40">
        <f t="shared" si="19"/>
        <v>28</v>
      </c>
      <c r="D55" s="42">
        <f t="shared" si="20"/>
        <v>1775000.0000000021</v>
      </c>
      <c r="E55" s="42">
        <f t="shared" si="1"/>
        <v>8333.3333333333339</v>
      </c>
      <c r="F55" s="42">
        <f t="shared" si="10"/>
        <v>27497.215277777814</v>
      </c>
      <c r="G55" s="42"/>
      <c r="H55" s="42">
        <f t="shared" si="11"/>
        <v>0</v>
      </c>
      <c r="I55" s="42"/>
      <c r="J55" s="42"/>
      <c r="K55" s="42"/>
      <c r="L55" s="42"/>
      <c r="M55" s="42"/>
      <c r="N55" s="42"/>
      <c r="O55" s="44">
        <f t="shared" si="12"/>
        <v>35830.548611111146</v>
      </c>
      <c r="P55" s="45"/>
      <c r="Q55" s="40">
        <f t="shared" si="21"/>
        <v>28</v>
      </c>
      <c r="R55" s="42">
        <f t="shared" si="13"/>
        <v>1832744.9059073983</v>
      </c>
      <c r="S55" s="46">
        <f t="shared" si="14"/>
        <v>28681.185234735603</v>
      </c>
      <c r="T55" s="42">
        <f t="shared" si="15"/>
        <v>1205.2845203405195</v>
      </c>
      <c r="U55" s="42">
        <f t="shared" si="16"/>
        <v>27475.900714395084</v>
      </c>
      <c r="V55" s="42"/>
      <c r="W55" s="42">
        <f t="shared" si="17"/>
        <v>0</v>
      </c>
      <c r="X55" s="42"/>
      <c r="Y55" s="42"/>
      <c r="Z55" s="42"/>
      <c r="AA55" s="42"/>
      <c r="AB55" s="42"/>
      <c r="AC55" s="42"/>
      <c r="AD55" s="44">
        <f t="shared" si="18"/>
        <v>28681.185234735603</v>
      </c>
      <c r="AE55" s="47"/>
      <c r="AF55" s="47"/>
      <c r="AG55" s="47"/>
      <c r="AH55" s="47"/>
      <c r="AI55" s="47"/>
      <c r="AJ55" s="47"/>
      <c r="AK55" s="47"/>
      <c r="AL55" s="47"/>
      <c r="AM55" s="47"/>
      <c r="AN55" s="47"/>
      <c r="AO55" s="47"/>
      <c r="AP55" s="47"/>
      <c r="AQ55" s="47"/>
      <c r="AR55" s="47"/>
      <c r="AT55" s="30"/>
    </row>
    <row r="56" spans="1:46" x14ac:dyDescent="0.25">
      <c r="A56" s="39">
        <f t="shared" ca="1" si="8"/>
        <v>46639</v>
      </c>
      <c r="B56" s="24">
        <f t="shared" ca="1" si="9"/>
        <v>46660</v>
      </c>
      <c r="C56" s="40">
        <f t="shared" si="19"/>
        <v>29</v>
      </c>
      <c r="D56" s="42">
        <f t="shared" si="20"/>
        <v>1766666.6666666688</v>
      </c>
      <c r="E56" s="42">
        <f t="shared" si="1"/>
        <v>8333.3333333333339</v>
      </c>
      <c r="F56" s="42">
        <f t="shared" si="10"/>
        <v>27368.120370370401</v>
      </c>
      <c r="G56" s="42"/>
      <c r="H56" s="42">
        <f t="shared" si="11"/>
        <v>0</v>
      </c>
      <c r="I56" s="42"/>
      <c r="J56" s="42"/>
      <c r="K56" s="42"/>
      <c r="L56" s="42"/>
      <c r="M56" s="42"/>
      <c r="N56" s="42"/>
      <c r="O56" s="44">
        <f t="shared" si="12"/>
        <v>35701.453703703737</v>
      </c>
      <c r="P56" s="45"/>
      <c r="Q56" s="40">
        <f t="shared" si="21"/>
        <v>29</v>
      </c>
      <c r="R56" s="42">
        <f t="shared" si="13"/>
        <v>1831539.6213870577</v>
      </c>
      <c r="S56" s="46">
        <f t="shared" si="14"/>
        <v>28681.185234735603</v>
      </c>
      <c r="T56" s="42">
        <f t="shared" si="15"/>
        <v>1223.3537441079643</v>
      </c>
      <c r="U56" s="42">
        <f t="shared" si="16"/>
        <v>27457.831490627639</v>
      </c>
      <c r="V56" s="42"/>
      <c r="W56" s="42">
        <f t="shared" si="17"/>
        <v>0</v>
      </c>
      <c r="X56" s="42"/>
      <c r="Y56" s="42"/>
      <c r="Z56" s="42"/>
      <c r="AA56" s="42"/>
      <c r="AB56" s="42"/>
      <c r="AC56" s="42"/>
      <c r="AD56" s="44">
        <f t="shared" si="18"/>
        <v>28681.185234735603</v>
      </c>
      <c r="AE56" s="47"/>
      <c r="AF56" s="47"/>
      <c r="AG56" s="47"/>
      <c r="AH56" s="47"/>
      <c r="AI56" s="47"/>
      <c r="AJ56" s="47"/>
      <c r="AK56" s="47"/>
      <c r="AL56" s="47"/>
      <c r="AM56" s="47"/>
      <c r="AN56" s="47"/>
      <c r="AO56" s="47"/>
      <c r="AP56" s="47"/>
      <c r="AQ56" s="47"/>
      <c r="AR56" s="47"/>
      <c r="AT56" s="30"/>
    </row>
    <row r="57" spans="1:46" x14ac:dyDescent="0.25">
      <c r="A57" s="39">
        <f t="shared" ca="1" si="8"/>
        <v>46669</v>
      </c>
      <c r="B57" s="24">
        <f t="shared" ca="1" si="9"/>
        <v>46691</v>
      </c>
      <c r="C57" s="40">
        <f t="shared" si="19"/>
        <v>30</v>
      </c>
      <c r="D57" s="42">
        <f t="shared" si="20"/>
        <v>1758333.3333333356</v>
      </c>
      <c r="E57" s="42">
        <f t="shared" si="1"/>
        <v>8333.3333333333339</v>
      </c>
      <c r="F57" s="42">
        <f t="shared" si="10"/>
        <v>27239.025462962996</v>
      </c>
      <c r="G57" s="42"/>
      <c r="H57" s="42">
        <f t="shared" si="11"/>
        <v>0</v>
      </c>
      <c r="I57" s="42"/>
      <c r="J57" s="42"/>
      <c r="K57" s="42"/>
      <c r="L57" s="42"/>
      <c r="M57" s="42"/>
      <c r="N57" s="42"/>
      <c r="O57" s="44">
        <f t="shared" si="12"/>
        <v>35572.358796296328</v>
      </c>
      <c r="P57" s="45"/>
      <c r="Q57" s="40">
        <f t="shared" si="21"/>
        <v>30</v>
      </c>
      <c r="R57" s="42">
        <f t="shared" si="13"/>
        <v>1830316.2676429497</v>
      </c>
      <c r="S57" s="46">
        <f t="shared" si="14"/>
        <v>28681.185234735603</v>
      </c>
      <c r="T57" s="42">
        <f t="shared" si="15"/>
        <v>1241.6938556550485</v>
      </c>
      <c r="U57" s="42">
        <f t="shared" si="16"/>
        <v>27439.491379080555</v>
      </c>
      <c r="V57" s="42"/>
      <c r="W57" s="42">
        <f t="shared" si="17"/>
        <v>0</v>
      </c>
      <c r="X57" s="42"/>
      <c r="Y57" s="42"/>
      <c r="Z57" s="42"/>
      <c r="AA57" s="42"/>
      <c r="AB57" s="42"/>
      <c r="AC57" s="42"/>
      <c r="AD57" s="44">
        <f t="shared" si="18"/>
        <v>28681.185234735603</v>
      </c>
      <c r="AE57" s="47"/>
      <c r="AF57" s="47"/>
      <c r="AG57" s="47"/>
      <c r="AH57" s="47"/>
      <c r="AI57" s="47"/>
      <c r="AJ57" s="47"/>
      <c r="AK57" s="47"/>
      <c r="AL57" s="47"/>
      <c r="AM57" s="47"/>
      <c r="AN57" s="47"/>
      <c r="AO57" s="47"/>
      <c r="AP57" s="47"/>
      <c r="AQ57" s="47"/>
      <c r="AR57" s="47"/>
      <c r="AT57" s="30"/>
    </row>
    <row r="58" spans="1:46" x14ac:dyDescent="0.25">
      <c r="A58" s="39">
        <f t="shared" ca="1" si="8"/>
        <v>46700</v>
      </c>
      <c r="B58" s="24">
        <f t="shared" ca="1" si="9"/>
        <v>46721</v>
      </c>
      <c r="C58" s="40">
        <f t="shared" si="19"/>
        <v>31</v>
      </c>
      <c r="D58" s="42">
        <f t="shared" si="20"/>
        <v>1750000.0000000023</v>
      </c>
      <c r="E58" s="42">
        <f t="shared" si="1"/>
        <v>8333.3333333333339</v>
      </c>
      <c r="F58" s="42">
        <f t="shared" si="10"/>
        <v>27109.930555555591</v>
      </c>
      <c r="G58" s="42"/>
      <c r="H58" s="42">
        <f t="shared" si="11"/>
        <v>0</v>
      </c>
      <c r="I58" s="42"/>
      <c r="J58" s="42"/>
      <c r="K58" s="42"/>
      <c r="L58" s="42"/>
      <c r="M58" s="42"/>
      <c r="N58" s="42"/>
      <c r="O58" s="44">
        <f t="shared" si="12"/>
        <v>35443.263888888927</v>
      </c>
      <c r="P58" s="45"/>
      <c r="Q58" s="40">
        <f t="shared" si="21"/>
        <v>31</v>
      </c>
      <c r="R58" s="42">
        <f t="shared" si="13"/>
        <v>1829074.5737872946</v>
      </c>
      <c r="S58" s="46">
        <f t="shared" si="14"/>
        <v>28681.185234735603</v>
      </c>
      <c r="T58" s="42">
        <f t="shared" si="15"/>
        <v>1260.3089160410782</v>
      </c>
      <c r="U58" s="42">
        <f t="shared" si="16"/>
        <v>27420.876318694525</v>
      </c>
      <c r="V58" s="42"/>
      <c r="W58" s="42">
        <f t="shared" si="17"/>
        <v>0</v>
      </c>
      <c r="X58" s="42"/>
      <c r="Y58" s="42"/>
      <c r="Z58" s="42"/>
      <c r="AA58" s="42"/>
      <c r="AB58" s="42"/>
      <c r="AC58" s="42"/>
      <c r="AD58" s="44">
        <f t="shared" si="18"/>
        <v>28681.185234735603</v>
      </c>
      <c r="AE58" s="47"/>
      <c r="AF58" s="47"/>
      <c r="AG58" s="47"/>
      <c r="AH58" s="47"/>
      <c r="AI58" s="47"/>
      <c r="AJ58" s="47"/>
      <c r="AK58" s="47"/>
      <c r="AL58" s="47"/>
      <c r="AM58" s="47"/>
      <c r="AN58" s="47"/>
      <c r="AO58" s="47"/>
      <c r="AP58" s="47"/>
      <c r="AQ58" s="47"/>
      <c r="AR58" s="47"/>
      <c r="AT58" s="30"/>
    </row>
    <row r="59" spans="1:46" x14ac:dyDescent="0.25">
      <c r="A59" s="39">
        <f t="shared" ca="1" si="8"/>
        <v>46730</v>
      </c>
      <c r="B59" s="24">
        <f t="shared" ca="1" si="9"/>
        <v>46752</v>
      </c>
      <c r="C59" s="40">
        <f t="shared" si="19"/>
        <v>32</v>
      </c>
      <c r="D59" s="42">
        <f t="shared" si="20"/>
        <v>1741666.6666666691</v>
      </c>
      <c r="E59" s="42">
        <f t="shared" si="1"/>
        <v>8333.3333333333339</v>
      </c>
      <c r="F59" s="42">
        <f t="shared" si="10"/>
        <v>26980.835648148186</v>
      </c>
      <c r="G59" s="42"/>
      <c r="H59" s="42">
        <f t="shared" si="11"/>
        <v>0</v>
      </c>
      <c r="I59" s="42"/>
      <c r="J59" s="42"/>
      <c r="K59" s="42"/>
      <c r="L59" s="42"/>
      <c r="M59" s="42"/>
      <c r="N59" s="42"/>
      <c r="O59" s="44">
        <f t="shared" si="12"/>
        <v>35314.168981481518</v>
      </c>
      <c r="P59" s="45"/>
      <c r="Q59" s="40">
        <f t="shared" si="21"/>
        <v>32</v>
      </c>
      <c r="R59" s="42">
        <f t="shared" si="13"/>
        <v>1827814.2648712534</v>
      </c>
      <c r="S59" s="46">
        <f t="shared" si="14"/>
        <v>28681.185234735603</v>
      </c>
      <c r="T59" s="42">
        <f t="shared" si="15"/>
        <v>1279.2030472073966</v>
      </c>
      <c r="U59" s="42">
        <f t="shared" si="16"/>
        <v>27401.982187528207</v>
      </c>
      <c r="V59" s="42"/>
      <c r="W59" s="42">
        <f t="shared" si="17"/>
        <v>0</v>
      </c>
      <c r="X59" s="42"/>
      <c r="Y59" s="42"/>
      <c r="Z59" s="42"/>
      <c r="AA59" s="42"/>
      <c r="AB59" s="42"/>
      <c r="AC59" s="42"/>
      <c r="AD59" s="44">
        <f t="shared" si="18"/>
        <v>28681.185234735603</v>
      </c>
      <c r="AE59" s="47"/>
      <c r="AF59" s="47"/>
      <c r="AG59" s="47"/>
      <c r="AH59" s="47"/>
      <c r="AI59" s="47"/>
      <c r="AJ59" s="47"/>
      <c r="AK59" s="47"/>
      <c r="AL59" s="47"/>
      <c r="AM59" s="47"/>
      <c r="AN59" s="47"/>
      <c r="AO59" s="47"/>
      <c r="AP59" s="47"/>
      <c r="AQ59" s="47"/>
      <c r="AR59" s="47"/>
      <c r="AT59" s="30"/>
    </row>
    <row r="60" spans="1:46" x14ac:dyDescent="0.25">
      <c r="A60" s="39">
        <f t="shared" ca="1" si="8"/>
        <v>46761</v>
      </c>
      <c r="B60" s="24">
        <f t="shared" ca="1" si="9"/>
        <v>46783</v>
      </c>
      <c r="C60" s="40">
        <f t="shared" si="19"/>
        <v>33</v>
      </c>
      <c r="D60" s="42">
        <f t="shared" si="20"/>
        <v>1733333.3333333358</v>
      </c>
      <c r="E60" s="42">
        <f t="shared" si="1"/>
        <v>8333.3333333333339</v>
      </c>
      <c r="F60" s="42">
        <f t="shared" si="10"/>
        <v>26851.740740740774</v>
      </c>
      <c r="G60" s="42"/>
      <c r="H60" s="42">
        <f t="shared" si="11"/>
        <v>0</v>
      </c>
      <c r="I60" s="42"/>
      <c r="J60" s="42"/>
      <c r="K60" s="42"/>
      <c r="L60" s="42"/>
      <c r="M60" s="42"/>
      <c r="N60" s="42"/>
      <c r="O60" s="44">
        <f t="shared" si="12"/>
        <v>35185.074074074109</v>
      </c>
      <c r="P60" s="45"/>
      <c r="Q60" s="40">
        <f t="shared" si="21"/>
        <v>33</v>
      </c>
      <c r="R60" s="42">
        <f t="shared" si="13"/>
        <v>1826535.0618240461</v>
      </c>
      <c r="S60" s="46">
        <f t="shared" si="14"/>
        <v>28681.185234735603</v>
      </c>
      <c r="T60" s="42">
        <f t="shared" si="15"/>
        <v>1298.3804328901133</v>
      </c>
      <c r="U60" s="42">
        <f t="shared" si="16"/>
        <v>27382.80480184549</v>
      </c>
      <c r="V60" s="42"/>
      <c r="W60" s="42">
        <f t="shared" si="17"/>
        <v>0</v>
      </c>
      <c r="X60" s="42"/>
      <c r="Y60" s="42"/>
      <c r="Z60" s="42"/>
      <c r="AA60" s="42"/>
      <c r="AB60" s="42"/>
      <c r="AC60" s="42"/>
      <c r="AD60" s="44">
        <f t="shared" si="18"/>
        <v>28681.185234735603</v>
      </c>
      <c r="AE60" s="47"/>
      <c r="AF60" s="47"/>
      <c r="AG60" s="47"/>
      <c r="AH60" s="47"/>
      <c r="AI60" s="47"/>
      <c r="AJ60" s="47"/>
      <c r="AK60" s="47"/>
      <c r="AL60" s="47"/>
      <c r="AM60" s="47"/>
      <c r="AN60" s="47"/>
      <c r="AO60" s="47"/>
      <c r="AP60" s="47"/>
      <c r="AQ60" s="47"/>
      <c r="AR60" s="47"/>
      <c r="AT60" s="30"/>
    </row>
    <row r="61" spans="1:46" x14ac:dyDescent="0.25">
      <c r="A61" s="39">
        <f t="shared" ca="1" si="8"/>
        <v>46792</v>
      </c>
      <c r="B61" s="24">
        <f t="shared" ca="1" si="9"/>
        <v>46812</v>
      </c>
      <c r="C61" s="40">
        <f t="shared" si="19"/>
        <v>34</v>
      </c>
      <c r="D61" s="42">
        <f t="shared" si="20"/>
        <v>1725000.0000000026</v>
      </c>
      <c r="E61" s="42">
        <f t="shared" si="1"/>
        <v>8333.3333333333339</v>
      </c>
      <c r="F61" s="42">
        <f t="shared" si="10"/>
        <v>26722.645833333376</v>
      </c>
      <c r="G61" s="42"/>
      <c r="H61" s="42">
        <f t="shared" si="11"/>
        <v>0</v>
      </c>
      <c r="I61" s="42"/>
      <c r="J61" s="42"/>
      <c r="K61" s="42"/>
      <c r="L61" s="42"/>
      <c r="M61" s="42"/>
      <c r="N61" s="42"/>
      <c r="O61" s="44">
        <f t="shared" si="12"/>
        <v>35055.979166666708</v>
      </c>
      <c r="P61" s="45"/>
      <c r="Q61" s="40">
        <f t="shared" si="21"/>
        <v>34</v>
      </c>
      <c r="R61" s="42">
        <f t="shared" si="13"/>
        <v>1825236.681391156</v>
      </c>
      <c r="S61" s="46">
        <f t="shared" si="14"/>
        <v>28681.185234735603</v>
      </c>
      <c r="T61" s="42">
        <f t="shared" si="15"/>
        <v>1317.8453195465227</v>
      </c>
      <c r="U61" s="42">
        <f t="shared" si="16"/>
        <v>27363.339915189081</v>
      </c>
      <c r="V61" s="42"/>
      <c r="W61" s="42">
        <f t="shared" si="17"/>
        <v>0</v>
      </c>
      <c r="X61" s="42"/>
      <c r="Y61" s="42"/>
      <c r="Z61" s="42"/>
      <c r="AA61" s="42"/>
      <c r="AB61" s="42"/>
      <c r="AC61" s="42"/>
      <c r="AD61" s="44">
        <f t="shared" si="18"/>
        <v>28681.185234735603</v>
      </c>
      <c r="AE61" s="47"/>
      <c r="AF61" s="47"/>
      <c r="AG61" s="47"/>
      <c r="AH61" s="47"/>
      <c r="AI61" s="47"/>
      <c r="AJ61" s="47"/>
      <c r="AK61" s="47"/>
      <c r="AL61" s="47"/>
      <c r="AM61" s="47"/>
      <c r="AN61" s="47"/>
      <c r="AO61" s="47"/>
      <c r="AP61" s="47"/>
      <c r="AQ61" s="47"/>
      <c r="AR61" s="47"/>
      <c r="AT61" s="30"/>
    </row>
    <row r="62" spans="1:46" x14ac:dyDescent="0.25">
      <c r="A62" s="39">
        <f t="shared" ca="1" si="8"/>
        <v>46821</v>
      </c>
      <c r="B62" s="24">
        <f t="shared" ca="1" si="9"/>
        <v>46843</v>
      </c>
      <c r="C62" s="40">
        <f t="shared" si="19"/>
        <v>35</v>
      </c>
      <c r="D62" s="42">
        <f t="shared" si="20"/>
        <v>1716666.6666666693</v>
      </c>
      <c r="E62" s="42">
        <f t="shared" si="1"/>
        <v>8333.3333333333339</v>
      </c>
      <c r="F62" s="42">
        <f t="shared" si="10"/>
        <v>26593.550925925971</v>
      </c>
      <c r="G62" s="42"/>
      <c r="H62" s="42">
        <f t="shared" si="11"/>
        <v>0</v>
      </c>
      <c r="I62" s="42"/>
      <c r="J62" s="42"/>
      <c r="K62" s="42"/>
      <c r="L62" s="42"/>
      <c r="M62" s="42"/>
      <c r="N62" s="42"/>
      <c r="O62" s="44">
        <f t="shared" si="12"/>
        <v>34926.884259259306</v>
      </c>
      <c r="P62" s="45"/>
      <c r="Q62" s="40">
        <f t="shared" si="21"/>
        <v>35</v>
      </c>
      <c r="R62" s="42">
        <f t="shared" si="13"/>
        <v>1823918.8360716095</v>
      </c>
      <c r="S62" s="46">
        <f t="shared" si="14"/>
        <v>28681.185234735603</v>
      </c>
      <c r="T62" s="42">
        <f t="shared" si="15"/>
        <v>1337.6020172953904</v>
      </c>
      <c r="U62" s="42">
        <f t="shared" si="16"/>
        <v>27343.583217440213</v>
      </c>
      <c r="V62" s="42"/>
      <c r="W62" s="42">
        <f t="shared" si="17"/>
        <v>0</v>
      </c>
      <c r="X62" s="42"/>
      <c r="Y62" s="42"/>
      <c r="Z62" s="42"/>
      <c r="AA62" s="42"/>
      <c r="AB62" s="42"/>
      <c r="AC62" s="42"/>
      <c r="AD62" s="44">
        <f t="shared" si="18"/>
        <v>28681.185234735603</v>
      </c>
      <c r="AE62" s="47"/>
      <c r="AF62" s="47"/>
      <c r="AG62" s="47"/>
      <c r="AH62" s="47"/>
      <c r="AI62" s="47"/>
      <c r="AJ62" s="47"/>
      <c r="AK62" s="47"/>
      <c r="AL62" s="47"/>
      <c r="AM62" s="47"/>
      <c r="AN62" s="47"/>
      <c r="AO62" s="47"/>
      <c r="AP62" s="47"/>
      <c r="AQ62" s="47"/>
      <c r="AR62" s="47"/>
      <c r="AT62" s="30"/>
    </row>
    <row r="63" spans="1:46" x14ac:dyDescent="0.25">
      <c r="A63" s="39">
        <f t="shared" ca="1" si="8"/>
        <v>46852</v>
      </c>
      <c r="B63" s="24">
        <f t="shared" ca="1" si="9"/>
        <v>46873</v>
      </c>
      <c r="C63" s="40">
        <f t="shared" si="19"/>
        <v>36</v>
      </c>
      <c r="D63" s="42">
        <f t="shared" si="20"/>
        <v>1708333.333333336</v>
      </c>
      <c r="E63" s="42">
        <f t="shared" si="1"/>
        <v>8333.3333333333339</v>
      </c>
      <c r="F63" s="42">
        <f t="shared" si="10"/>
        <v>26464.456018518558</v>
      </c>
      <c r="G63" s="42"/>
      <c r="H63" s="42">
        <f t="shared" si="11"/>
        <v>0</v>
      </c>
      <c r="I63" s="42"/>
      <c r="J63" s="42"/>
      <c r="K63" s="42"/>
      <c r="L63" s="42"/>
      <c r="M63" s="42"/>
      <c r="N63" s="42"/>
      <c r="O63" s="44">
        <f t="shared" si="12"/>
        <v>34797.78935185189</v>
      </c>
      <c r="P63" s="45"/>
      <c r="Q63" s="40">
        <f t="shared" si="21"/>
        <v>36</v>
      </c>
      <c r="R63" s="42">
        <f t="shared" si="13"/>
        <v>1822581.2340543142</v>
      </c>
      <c r="S63" s="46">
        <f t="shared" si="14"/>
        <v>28681.185234735603</v>
      </c>
      <c r="T63" s="42">
        <f t="shared" si="15"/>
        <v>1357.6549008713446</v>
      </c>
      <c r="U63" s="42">
        <f t="shared" si="16"/>
        <v>27323.530333864259</v>
      </c>
      <c r="V63" s="42"/>
      <c r="W63" s="42">
        <f t="shared" si="17"/>
        <v>0</v>
      </c>
      <c r="X63" s="42"/>
      <c r="Y63" s="42"/>
      <c r="Z63" s="42"/>
      <c r="AA63" s="42"/>
      <c r="AB63" s="42"/>
      <c r="AC63" s="42"/>
      <c r="AD63" s="44">
        <f t="shared" si="18"/>
        <v>28681.185234735603</v>
      </c>
      <c r="AE63" s="47"/>
      <c r="AF63" s="47"/>
      <c r="AG63" s="47"/>
      <c r="AH63" s="47"/>
      <c r="AI63" s="47"/>
      <c r="AJ63" s="47"/>
      <c r="AK63" s="47"/>
      <c r="AL63" s="47"/>
      <c r="AM63" s="47"/>
      <c r="AN63" s="47"/>
      <c r="AO63" s="47"/>
      <c r="AP63" s="47"/>
      <c r="AQ63" s="47"/>
      <c r="AR63" s="47"/>
      <c r="AT63" s="30"/>
    </row>
    <row r="64" spans="1:46" x14ac:dyDescent="0.25">
      <c r="A64" s="39">
        <f t="shared" ca="1" si="8"/>
        <v>46882</v>
      </c>
      <c r="B64" s="24">
        <f t="shared" ca="1" si="9"/>
        <v>46904</v>
      </c>
      <c r="C64" s="40">
        <f t="shared" si="19"/>
        <v>37</v>
      </c>
      <c r="D64" s="42">
        <f t="shared" si="20"/>
        <v>1700000.0000000028</v>
      </c>
      <c r="E64" s="42">
        <f t="shared" si="1"/>
        <v>8333.3333333333339</v>
      </c>
      <c r="F64" s="42">
        <f t="shared" si="10"/>
        <v>26335.361111111157</v>
      </c>
      <c r="G64" s="42"/>
      <c r="H64" s="42">
        <f t="shared" si="11"/>
        <v>0</v>
      </c>
      <c r="I64" s="42"/>
      <c r="J64" s="42"/>
      <c r="K64" s="42"/>
      <c r="L64" s="43">
        <f>IF(C64&gt;$E$6,0,D64*$D$17)</f>
        <v>11900.00000000002</v>
      </c>
      <c r="M64" s="42">
        <f>IF(C64&gt;$E$6,0,$D$3*$D$18)</f>
        <v>0</v>
      </c>
      <c r="N64" s="42"/>
      <c r="O64" s="44">
        <f t="shared" si="12"/>
        <v>46568.694444444511</v>
      </c>
      <c r="P64" s="45"/>
      <c r="Q64" s="40">
        <f t="shared" si="21"/>
        <v>37</v>
      </c>
      <c r="R64" s="42">
        <f t="shared" si="13"/>
        <v>1821223.5791534428</v>
      </c>
      <c r="S64" s="46">
        <f t="shared" si="14"/>
        <v>28681.185234735603</v>
      </c>
      <c r="T64" s="42">
        <f t="shared" si="15"/>
        <v>1378.0084105935712</v>
      </c>
      <c r="U64" s="42">
        <f t="shared" si="16"/>
        <v>27303.176824142032</v>
      </c>
      <c r="V64" s="42"/>
      <c r="W64" s="42">
        <f t="shared" si="17"/>
        <v>0</v>
      </c>
      <c r="X64" s="42"/>
      <c r="Y64" s="42"/>
      <c r="Z64" s="42"/>
      <c r="AA64" s="43">
        <f>IF(Q64&gt;$E$6,0,R64*$D$17)</f>
        <v>12748.565054074099</v>
      </c>
      <c r="AB64" s="42">
        <f>IF(Q64&gt;$E$6,0,$D$3*$D$18)</f>
        <v>0</v>
      </c>
      <c r="AC64" s="42"/>
      <c r="AD64" s="44">
        <f t="shared" si="18"/>
        <v>41429.750288809701</v>
      </c>
      <c r="AE64" s="47"/>
      <c r="AF64" s="47"/>
      <c r="AG64" s="47"/>
      <c r="AH64" s="47"/>
      <c r="AI64" s="47"/>
      <c r="AJ64" s="47"/>
      <c r="AK64" s="47"/>
      <c r="AL64" s="47"/>
      <c r="AM64" s="47"/>
      <c r="AN64" s="47"/>
      <c r="AO64" s="47"/>
      <c r="AP64" s="47"/>
      <c r="AQ64" s="47"/>
      <c r="AR64" s="47"/>
      <c r="AT64" s="30"/>
    </row>
    <row r="65" spans="1:46" x14ac:dyDescent="0.25">
      <c r="A65" s="39">
        <f t="shared" ca="1" si="8"/>
        <v>46913</v>
      </c>
      <c r="B65" s="24">
        <f t="shared" ca="1" si="9"/>
        <v>46934</v>
      </c>
      <c r="C65" s="40">
        <f t="shared" si="19"/>
        <v>38</v>
      </c>
      <c r="D65" s="42">
        <f t="shared" si="20"/>
        <v>1691666.6666666695</v>
      </c>
      <c r="E65" s="42">
        <f t="shared" si="1"/>
        <v>8333.3333333333339</v>
      </c>
      <c r="F65" s="42">
        <f t="shared" si="10"/>
        <v>26206.266203703748</v>
      </c>
      <c r="G65" s="42"/>
      <c r="H65" s="42">
        <f t="shared" si="11"/>
        <v>0</v>
      </c>
      <c r="I65" s="42"/>
      <c r="J65" s="42"/>
      <c r="K65" s="42"/>
      <c r="L65" s="42"/>
      <c r="M65" s="42"/>
      <c r="N65" s="42"/>
      <c r="O65" s="44">
        <f t="shared" si="12"/>
        <v>34539.59953703708</v>
      </c>
      <c r="P65" s="45"/>
      <c r="Q65" s="40">
        <f t="shared" si="21"/>
        <v>38</v>
      </c>
      <c r="R65" s="42">
        <f t="shared" si="13"/>
        <v>1819845.5707428493</v>
      </c>
      <c r="S65" s="46">
        <f t="shared" si="14"/>
        <v>28681.185234735603</v>
      </c>
      <c r="T65" s="42">
        <f t="shared" si="15"/>
        <v>1398.6670533490542</v>
      </c>
      <c r="U65" s="42">
        <f t="shared" si="16"/>
        <v>27282.518181386549</v>
      </c>
      <c r="V65" s="42"/>
      <c r="W65" s="42">
        <f t="shared" si="17"/>
        <v>0</v>
      </c>
      <c r="X65" s="42"/>
      <c r="Y65" s="42"/>
      <c r="Z65" s="42"/>
      <c r="AA65" s="42"/>
      <c r="AB65" s="42"/>
      <c r="AC65" s="42"/>
      <c r="AD65" s="44">
        <f t="shared" si="18"/>
        <v>28681.185234735603</v>
      </c>
      <c r="AE65" s="47"/>
      <c r="AF65" s="47"/>
      <c r="AG65" s="47"/>
      <c r="AH65" s="47"/>
      <c r="AI65" s="47"/>
      <c r="AJ65" s="47"/>
      <c r="AK65" s="47"/>
      <c r="AL65" s="47"/>
      <c r="AM65" s="47"/>
      <c r="AN65" s="47"/>
      <c r="AO65" s="47"/>
      <c r="AP65" s="47"/>
      <c r="AQ65" s="47"/>
      <c r="AR65" s="47"/>
      <c r="AT65" s="30"/>
    </row>
    <row r="66" spans="1:46" x14ac:dyDescent="0.25">
      <c r="A66" s="39">
        <f t="shared" ca="1" si="8"/>
        <v>46943</v>
      </c>
      <c r="B66" s="24">
        <f t="shared" ca="1" si="9"/>
        <v>46965</v>
      </c>
      <c r="C66" s="40">
        <f t="shared" si="19"/>
        <v>39</v>
      </c>
      <c r="D66" s="42">
        <f t="shared" si="20"/>
        <v>1683333.3333333363</v>
      </c>
      <c r="E66" s="42">
        <f t="shared" si="1"/>
        <v>8333.3333333333339</v>
      </c>
      <c r="F66" s="42">
        <f t="shared" si="10"/>
        <v>26077.171296296343</v>
      </c>
      <c r="G66" s="42"/>
      <c r="H66" s="42">
        <f t="shared" si="11"/>
        <v>0</v>
      </c>
      <c r="I66" s="42"/>
      <c r="J66" s="42"/>
      <c r="K66" s="42"/>
      <c r="L66" s="42"/>
      <c r="M66" s="42"/>
      <c r="N66" s="42"/>
      <c r="O66" s="44">
        <f t="shared" si="12"/>
        <v>34410.504629629679</v>
      </c>
      <c r="P66" s="45"/>
      <c r="Q66" s="40">
        <f t="shared" si="21"/>
        <v>39</v>
      </c>
      <c r="R66" s="42">
        <f t="shared" si="13"/>
        <v>1818446.9036895002</v>
      </c>
      <c r="S66" s="46">
        <f t="shared" si="14"/>
        <v>28681.185234735603</v>
      </c>
      <c r="T66" s="42">
        <f t="shared" si="15"/>
        <v>1419.6354035905133</v>
      </c>
      <c r="U66" s="42">
        <f t="shared" si="16"/>
        <v>27261.54983114509</v>
      </c>
      <c r="V66" s="42"/>
      <c r="W66" s="42">
        <f t="shared" si="17"/>
        <v>0</v>
      </c>
      <c r="X66" s="42"/>
      <c r="Y66" s="42"/>
      <c r="Z66" s="42"/>
      <c r="AA66" s="42"/>
      <c r="AB66" s="42"/>
      <c r="AC66" s="42"/>
      <c r="AD66" s="44">
        <f t="shared" si="18"/>
        <v>28681.185234735603</v>
      </c>
      <c r="AE66" s="47"/>
      <c r="AF66" s="47"/>
      <c r="AG66" s="47"/>
      <c r="AH66" s="47"/>
      <c r="AI66" s="47"/>
      <c r="AJ66" s="47"/>
      <c r="AK66" s="47"/>
      <c r="AL66" s="47"/>
      <c r="AM66" s="47"/>
      <c r="AN66" s="47"/>
      <c r="AO66" s="47"/>
      <c r="AP66" s="47"/>
      <c r="AQ66" s="47"/>
      <c r="AR66" s="47"/>
      <c r="AT66" s="30"/>
    </row>
    <row r="67" spans="1:46" x14ac:dyDescent="0.25">
      <c r="A67" s="39">
        <f t="shared" ca="1" si="8"/>
        <v>46974</v>
      </c>
      <c r="B67" s="24">
        <f t="shared" ca="1" si="9"/>
        <v>46996</v>
      </c>
      <c r="C67" s="40">
        <f t="shared" si="19"/>
        <v>40</v>
      </c>
      <c r="D67" s="42">
        <f t="shared" si="20"/>
        <v>1675000.000000003</v>
      </c>
      <c r="E67" s="42">
        <f t="shared" si="1"/>
        <v>8333.3333333333339</v>
      </c>
      <c r="F67" s="42">
        <f t="shared" si="10"/>
        <v>25948.076388888934</v>
      </c>
      <c r="G67" s="42"/>
      <c r="H67" s="42">
        <f t="shared" si="11"/>
        <v>0</v>
      </c>
      <c r="I67" s="42"/>
      <c r="J67" s="42"/>
      <c r="K67" s="42"/>
      <c r="L67" s="42"/>
      <c r="M67" s="42"/>
      <c r="N67" s="42"/>
      <c r="O67" s="44">
        <f t="shared" si="12"/>
        <v>34281.40972222227</v>
      </c>
      <c r="P67" s="45"/>
      <c r="Q67" s="40">
        <f t="shared" si="21"/>
        <v>40</v>
      </c>
      <c r="R67" s="42">
        <f t="shared" si="13"/>
        <v>1817027.2682859097</v>
      </c>
      <c r="S67" s="46">
        <f t="shared" si="14"/>
        <v>28681.185234735603</v>
      </c>
      <c r="T67" s="42">
        <f t="shared" si="15"/>
        <v>1440.9181043493409</v>
      </c>
      <c r="U67" s="42">
        <f t="shared" si="16"/>
        <v>27240.267130386263</v>
      </c>
      <c r="V67" s="42"/>
      <c r="W67" s="42">
        <f t="shared" si="17"/>
        <v>0</v>
      </c>
      <c r="X67" s="42"/>
      <c r="Y67" s="42"/>
      <c r="Z67" s="42"/>
      <c r="AA67" s="42"/>
      <c r="AB67" s="42"/>
      <c r="AC67" s="42"/>
      <c r="AD67" s="44">
        <f t="shared" si="18"/>
        <v>28681.185234735603</v>
      </c>
      <c r="AE67" s="47"/>
      <c r="AF67" s="47"/>
      <c r="AG67" s="47"/>
      <c r="AH67" s="47"/>
      <c r="AI67" s="47"/>
      <c r="AJ67" s="47"/>
      <c r="AK67" s="47"/>
      <c r="AL67" s="47"/>
      <c r="AM67" s="47"/>
      <c r="AN67" s="47"/>
      <c r="AO67" s="47"/>
      <c r="AP67" s="47"/>
      <c r="AQ67" s="47"/>
      <c r="AR67" s="47"/>
      <c r="AT67" s="30"/>
    </row>
    <row r="68" spans="1:46" x14ac:dyDescent="0.25">
      <c r="A68" s="39">
        <f t="shared" ca="1" si="8"/>
        <v>47005</v>
      </c>
      <c r="B68" s="24">
        <f t="shared" ca="1" si="9"/>
        <v>47026</v>
      </c>
      <c r="C68" s="40">
        <f t="shared" si="19"/>
        <v>41</v>
      </c>
      <c r="D68" s="42">
        <f t="shared" si="20"/>
        <v>1666666.6666666698</v>
      </c>
      <c r="E68" s="42">
        <f t="shared" si="1"/>
        <v>8333.3333333333339</v>
      </c>
      <c r="F68" s="42">
        <f t="shared" si="10"/>
        <v>25818.981481481529</v>
      </c>
      <c r="G68" s="42"/>
      <c r="H68" s="42">
        <f t="shared" si="11"/>
        <v>0</v>
      </c>
      <c r="I68" s="42"/>
      <c r="J68" s="42"/>
      <c r="K68" s="42"/>
      <c r="L68" s="42"/>
      <c r="M68" s="42"/>
      <c r="N68" s="42"/>
      <c r="O68" s="44">
        <f t="shared" si="12"/>
        <v>34152.314814814861</v>
      </c>
      <c r="P68" s="45"/>
      <c r="Q68" s="40">
        <f t="shared" si="21"/>
        <v>41</v>
      </c>
      <c r="R68" s="42">
        <f t="shared" si="13"/>
        <v>1815586.3501815603</v>
      </c>
      <c r="S68" s="46">
        <f t="shared" si="14"/>
        <v>28681.185234735603</v>
      </c>
      <c r="T68" s="42">
        <f t="shared" si="15"/>
        <v>1462.5198682637129</v>
      </c>
      <c r="U68" s="42">
        <f t="shared" si="16"/>
        <v>27218.665366471891</v>
      </c>
      <c r="V68" s="42"/>
      <c r="W68" s="42">
        <f t="shared" si="17"/>
        <v>0</v>
      </c>
      <c r="X68" s="42"/>
      <c r="Y68" s="42"/>
      <c r="Z68" s="42"/>
      <c r="AA68" s="42"/>
      <c r="AB68" s="42"/>
      <c r="AC68" s="42"/>
      <c r="AD68" s="44">
        <f t="shared" si="18"/>
        <v>28681.185234735603</v>
      </c>
      <c r="AE68" s="47"/>
      <c r="AF68" s="47"/>
      <c r="AG68" s="47"/>
      <c r="AH68" s="47"/>
      <c r="AI68" s="47"/>
      <c r="AJ68" s="47"/>
      <c r="AK68" s="47"/>
      <c r="AL68" s="47"/>
      <c r="AM68" s="47"/>
      <c r="AN68" s="47"/>
      <c r="AO68" s="47"/>
      <c r="AP68" s="47"/>
      <c r="AQ68" s="47"/>
      <c r="AR68" s="47"/>
      <c r="AT68" s="30"/>
    </row>
    <row r="69" spans="1:46" x14ac:dyDescent="0.25">
      <c r="A69" s="39">
        <f t="shared" ca="1" si="8"/>
        <v>47035</v>
      </c>
      <c r="B69" s="24">
        <f t="shared" ca="1" si="9"/>
        <v>47057</v>
      </c>
      <c r="C69" s="40">
        <f t="shared" si="19"/>
        <v>42</v>
      </c>
      <c r="D69" s="42">
        <f t="shared" si="20"/>
        <v>1658333.3333333365</v>
      </c>
      <c r="E69" s="42">
        <f t="shared" si="1"/>
        <v>8333.3333333333339</v>
      </c>
      <c r="F69" s="42">
        <f t="shared" si="10"/>
        <v>25689.886574074124</v>
      </c>
      <c r="G69" s="42"/>
      <c r="H69" s="42">
        <f t="shared" si="11"/>
        <v>0</v>
      </c>
      <c r="I69" s="42"/>
      <c r="J69" s="42"/>
      <c r="K69" s="42"/>
      <c r="L69" s="42"/>
      <c r="M69" s="42"/>
      <c r="N69" s="42"/>
      <c r="O69" s="44">
        <f t="shared" si="12"/>
        <v>34023.21990740746</v>
      </c>
      <c r="P69" s="45"/>
      <c r="Q69" s="40">
        <f t="shared" si="21"/>
        <v>42</v>
      </c>
      <c r="R69" s="42">
        <f t="shared" si="13"/>
        <v>1814123.8303132965</v>
      </c>
      <c r="S69" s="46">
        <f t="shared" si="14"/>
        <v>28681.185234735603</v>
      </c>
      <c r="T69" s="42">
        <f t="shared" si="15"/>
        <v>1484.4454786220995</v>
      </c>
      <c r="U69" s="42">
        <f t="shared" si="16"/>
        <v>27196.739756113504</v>
      </c>
      <c r="V69" s="42"/>
      <c r="W69" s="42">
        <f t="shared" si="17"/>
        <v>0</v>
      </c>
      <c r="X69" s="42"/>
      <c r="Y69" s="42"/>
      <c r="Z69" s="42"/>
      <c r="AA69" s="42"/>
      <c r="AB69" s="42"/>
      <c r="AC69" s="42"/>
      <c r="AD69" s="44">
        <f t="shared" si="18"/>
        <v>28681.185234735603</v>
      </c>
      <c r="AE69" s="47"/>
      <c r="AF69" s="47"/>
      <c r="AG69" s="47"/>
      <c r="AH69" s="47"/>
      <c r="AI69" s="47"/>
      <c r="AJ69" s="47"/>
      <c r="AK69" s="47"/>
      <c r="AL69" s="47"/>
      <c r="AM69" s="47"/>
      <c r="AN69" s="47"/>
      <c r="AO69" s="47"/>
      <c r="AP69" s="47"/>
      <c r="AQ69" s="47"/>
      <c r="AR69" s="47"/>
      <c r="AT69" s="30"/>
    </row>
    <row r="70" spans="1:46" x14ac:dyDescent="0.25">
      <c r="A70" s="39">
        <f t="shared" ca="1" si="8"/>
        <v>47066</v>
      </c>
      <c r="B70" s="24">
        <f t="shared" ca="1" si="9"/>
        <v>47087</v>
      </c>
      <c r="C70" s="40">
        <f t="shared" si="19"/>
        <v>43</v>
      </c>
      <c r="D70" s="42">
        <f t="shared" si="20"/>
        <v>1650000.0000000033</v>
      </c>
      <c r="E70" s="42">
        <f t="shared" si="1"/>
        <v>8333.3333333333339</v>
      </c>
      <c r="F70" s="42">
        <f t="shared" si="10"/>
        <v>25560.791666666719</v>
      </c>
      <c r="G70" s="42"/>
      <c r="H70" s="42">
        <f t="shared" si="11"/>
        <v>0</v>
      </c>
      <c r="I70" s="42"/>
      <c r="J70" s="42"/>
      <c r="K70" s="42"/>
      <c r="L70" s="42"/>
      <c r="M70" s="42"/>
      <c r="N70" s="42"/>
      <c r="O70" s="44">
        <f t="shared" si="12"/>
        <v>33894.125000000051</v>
      </c>
      <c r="P70" s="45"/>
      <c r="Q70" s="40">
        <f t="shared" si="21"/>
        <v>43</v>
      </c>
      <c r="R70" s="42">
        <f t="shared" si="13"/>
        <v>1812639.3848346744</v>
      </c>
      <c r="S70" s="46">
        <f t="shared" si="14"/>
        <v>28681.185234735603</v>
      </c>
      <c r="T70" s="42">
        <f t="shared" si="15"/>
        <v>1506.6997904224409</v>
      </c>
      <c r="U70" s="42">
        <f t="shared" si="16"/>
        <v>27174.485444313163</v>
      </c>
      <c r="V70" s="42"/>
      <c r="W70" s="42">
        <f t="shared" si="17"/>
        <v>0</v>
      </c>
      <c r="X70" s="42"/>
      <c r="Y70" s="42"/>
      <c r="Z70" s="42"/>
      <c r="AA70" s="42"/>
      <c r="AB70" s="42"/>
      <c r="AC70" s="42"/>
      <c r="AD70" s="44">
        <f t="shared" si="18"/>
        <v>28681.185234735603</v>
      </c>
      <c r="AE70" s="47"/>
      <c r="AF70" s="47"/>
      <c r="AG70" s="47"/>
      <c r="AH70" s="47"/>
      <c r="AI70" s="47"/>
      <c r="AJ70" s="47"/>
      <c r="AK70" s="47"/>
      <c r="AL70" s="47"/>
      <c r="AM70" s="47"/>
      <c r="AN70" s="47"/>
      <c r="AO70" s="47"/>
      <c r="AP70" s="47"/>
      <c r="AQ70" s="47"/>
      <c r="AR70" s="47"/>
      <c r="AT70" s="30"/>
    </row>
    <row r="71" spans="1:46" x14ac:dyDescent="0.25">
      <c r="A71" s="39">
        <f t="shared" ca="1" si="8"/>
        <v>47096</v>
      </c>
      <c r="B71" s="24">
        <f t="shared" ca="1" si="9"/>
        <v>47118</v>
      </c>
      <c r="C71" s="40">
        <f t="shared" si="19"/>
        <v>44</v>
      </c>
      <c r="D71" s="42">
        <f t="shared" si="20"/>
        <v>1641666.66666667</v>
      </c>
      <c r="E71" s="42">
        <f t="shared" si="1"/>
        <v>8333.3333333333339</v>
      </c>
      <c r="F71" s="42">
        <f t="shared" si="10"/>
        <v>25431.696759259314</v>
      </c>
      <c r="G71" s="42"/>
      <c r="H71" s="42">
        <f t="shared" si="11"/>
        <v>0</v>
      </c>
      <c r="I71" s="42"/>
      <c r="J71" s="42"/>
      <c r="K71" s="42"/>
      <c r="L71" s="42"/>
      <c r="M71" s="42"/>
      <c r="N71" s="42"/>
      <c r="O71" s="44">
        <f t="shared" si="12"/>
        <v>33765.030092592649</v>
      </c>
      <c r="P71" s="45"/>
      <c r="Q71" s="40">
        <f t="shared" si="21"/>
        <v>44</v>
      </c>
      <c r="R71" s="42">
        <f t="shared" si="13"/>
        <v>1811132.6850442521</v>
      </c>
      <c r="S71" s="46">
        <f t="shared" si="14"/>
        <v>28681.185234735603</v>
      </c>
      <c r="T71" s="42">
        <f t="shared" si="15"/>
        <v>1529.287731447188</v>
      </c>
      <c r="U71" s="42">
        <f t="shared" si="16"/>
        <v>27151.897503288415</v>
      </c>
      <c r="V71" s="42"/>
      <c r="W71" s="42">
        <f t="shared" si="17"/>
        <v>0</v>
      </c>
      <c r="X71" s="42"/>
      <c r="Y71" s="42"/>
      <c r="Z71" s="42"/>
      <c r="AA71" s="42"/>
      <c r="AB71" s="42"/>
      <c r="AC71" s="42"/>
      <c r="AD71" s="44">
        <f t="shared" si="18"/>
        <v>28681.185234735603</v>
      </c>
      <c r="AE71" s="47"/>
      <c r="AF71" s="47"/>
      <c r="AG71" s="47"/>
      <c r="AH71" s="47"/>
      <c r="AI71" s="47"/>
      <c r="AJ71" s="47"/>
      <c r="AK71" s="47"/>
      <c r="AL71" s="47"/>
      <c r="AM71" s="47"/>
      <c r="AN71" s="47"/>
      <c r="AO71" s="47"/>
      <c r="AP71" s="47"/>
      <c r="AQ71" s="47"/>
      <c r="AR71" s="47"/>
      <c r="AT71" s="30"/>
    </row>
    <row r="72" spans="1:46" x14ac:dyDescent="0.25">
      <c r="A72" s="39">
        <f t="shared" ca="1" si="8"/>
        <v>47127</v>
      </c>
      <c r="B72" s="24">
        <f t="shared" ca="1" si="9"/>
        <v>47149</v>
      </c>
      <c r="C72" s="40">
        <f t="shared" si="19"/>
        <v>45</v>
      </c>
      <c r="D72" s="42">
        <f t="shared" si="20"/>
        <v>1633333.3333333367</v>
      </c>
      <c r="E72" s="42">
        <f t="shared" si="1"/>
        <v>8333.3333333333339</v>
      </c>
      <c r="F72" s="42">
        <f t="shared" si="10"/>
        <v>25302.601851851901</v>
      </c>
      <c r="G72" s="42"/>
      <c r="H72" s="42">
        <f t="shared" si="11"/>
        <v>0</v>
      </c>
      <c r="I72" s="42"/>
      <c r="J72" s="42"/>
      <c r="K72" s="42"/>
      <c r="L72" s="42"/>
      <c r="M72" s="42"/>
      <c r="N72" s="42"/>
      <c r="O72" s="44">
        <f t="shared" si="12"/>
        <v>33635.935185185233</v>
      </c>
      <c r="P72" s="45"/>
      <c r="Q72" s="40">
        <f t="shared" si="21"/>
        <v>45</v>
      </c>
      <c r="R72" s="42">
        <f t="shared" si="13"/>
        <v>1809603.3973128048</v>
      </c>
      <c r="S72" s="46">
        <f t="shared" si="14"/>
        <v>28681.185234735603</v>
      </c>
      <c r="T72" s="42">
        <f t="shared" si="15"/>
        <v>1552.2143033544708</v>
      </c>
      <c r="U72" s="42">
        <f t="shared" si="16"/>
        <v>27128.970931381133</v>
      </c>
      <c r="V72" s="42"/>
      <c r="W72" s="42">
        <f t="shared" si="17"/>
        <v>0</v>
      </c>
      <c r="X72" s="42"/>
      <c r="Y72" s="42"/>
      <c r="Z72" s="42"/>
      <c r="AA72" s="42"/>
      <c r="AB72" s="42"/>
      <c r="AC72" s="42"/>
      <c r="AD72" s="44">
        <f t="shared" si="18"/>
        <v>28681.185234735603</v>
      </c>
      <c r="AE72" s="47"/>
      <c r="AF72" s="47"/>
      <c r="AG72" s="47"/>
      <c r="AH72" s="47"/>
      <c r="AI72" s="47"/>
      <c r="AJ72" s="47"/>
      <c r="AK72" s="47"/>
      <c r="AL72" s="47"/>
      <c r="AM72" s="47"/>
      <c r="AN72" s="47"/>
      <c r="AO72" s="47"/>
      <c r="AP72" s="47"/>
      <c r="AQ72" s="47"/>
      <c r="AR72" s="47"/>
      <c r="AT72" s="30"/>
    </row>
    <row r="73" spans="1:46" x14ac:dyDescent="0.25">
      <c r="A73" s="39">
        <f t="shared" ca="1" si="8"/>
        <v>47158</v>
      </c>
      <c r="B73" s="24">
        <f t="shared" ca="1" si="9"/>
        <v>47177</v>
      </c>
      <c r="C73" s="40">
        <f t="shared" si="19"/>
        <v>46</v>
      </c>
      <c r="D73" s="42">
        <f t="shared" si="20"/>
        <v>1625000.0000000035</v>
      </c>
      <c r="E73" s="42">
        <f t="shared" si="1"/>
        <v>8333.3333333333339</v>
      </c>
      <c r="F73" s="42">
        <f t="shared" si="10"/>
        <v>25173.5069444445</v>
      </c>
      <c r="G73" s="42"/>
      <c r="H73" s="42">
        <f t="shared" si="11"/>
        <v>0</v>
      </c>
      <c r="I73" s="42"/>
      <c r="J73" s="42"/>
      <c r="K73" s="42"/>
      <c r="L73" s="42"/>
      <c r="M73" s="42"/>
      <c r="N73" s="42"/>
      <c r="O73" s="44">
        <f t="shared" si="12"/>
        <v>33506.840277777832</v>
      </c>
      <c r="P73" s="45"/>
      <c r="Q73" s="40">
        <f t="shared" si="21"/>
        <v>46</v>
      </c>
      <c r="R73" s="42">
        <f t="shared" si="13"/>
        <v>1808051.1830094503</v>
      </c>
      <c r="S73" s="46">
        <f t="shared" si="14"/>
        <v>28681.185234735603</v>
      </c>
      <c r="T73" s="42">
        <f t="shared" si="15"/>
        <v>1575.4845827855934</v>
      </c>
      <c r="U73" s="42">
        <f t="shared" si="16"/>
        <v>27105.70065195001</v>
      </c>
      <c r="V73" s="42"/>
      <c r="W73" s="42">
        <f t="shared" si="17"/>
        <v>0</v>
      </c>
      <c r="X73" s="42"/>
      <c r="Y73" s="42"/>
      <c r="Z73" s="42"/>
      <c r="AA73" s="42"/>
      <c r="AB73" s="42"/>
      <c r="AC73" s="42"/>
      <c r="AD73" s="44">
        <f t="shared" si="18"/>
        <v>28681.185234735603</v>
      </c>
      <c r="AE73" s="47"/>
      <c r="AF73" s="47"/>
      <c r="AG73" s="47"/>
      <c r="AH73" s="47"/>
      <c r="AI73" s="47"/>
      <c r="AJ73" s="47"/>
      <c r="AK73" s="47"/>
      <c r="AL73" s="47"/>
      <c r="AM73" s="47"/>
      <c r="AN73" s="47"/>
      <c r="AO73" s="47"/>
      <c r="AP73" s="47"/>
      <c r="AQ73" s="47"/>
      <c r="AR73" s="47"/>
      <c r="AT73" s="30"/>
    </row>
    <row r="74" spans="1:46" x14ac:dyDescent="0.25">
      <c r="A74" s="39">
        <f t="shared" ca="1" si="8"/>
        <v>47186</v>
      </c>
      <c r="B74" s="24">
        <f t="shared" ca="1" si="9"/>
        <v>47208</v>
      </c>
      <c r="C74" s="40">
        <f t="shared" si="19"/>
        <v>47</v>
      </c>
      <c r="D74" s="42">
        <f t="shared" si="20"/>
        <v>1616666.6666666702</v>
      </c>
      <c r="E74" s="42">
        <f t="shared" si="1"/>
        <v>8333.3333333333339</v>
      </c>
      <c r="F74" s="42">
        <f t="shared" si="10"/>
        <v>25044.412037037091</v>
      </c>
      <c r="G74" s="42"/>
      <c r="H74" s="42">
        <f t="shared" si="11"/>
        <v>0</v>
      </c>
      <c r="I74" s="42"/>
      <c r="J74" s="42"/>
      <c r="K74" s="42"/>
      <c r="L74" s="42"/>
      <c r="M74" s="42"/>
      <c r="N74" s="42"/>
      <c r="O74" s="44">
        <f t="shared" si="12"/>
        <v>33377.745370370423</v>
      </c>
      <c r="P74" s="45"/>
      <c r="Q74" s="40">
        <f t="shared" si="21"/>
        <v>47</v>
      </c>
      <c r="R74" s="42">
        <f t="shared" si="13"/>
        <v>1806475.6984266648</v>
      </c>
      <c r="S74" s="46">
        <f t="shared" si="14"/>
        <v>28681.185234735603</v>
      </c>
      <c r="T74" s="42">
        <f t="shared" si="15"/>
        <v>1599.1037224891879</v>
      </c>
      <c r="U74" s="42">
        <f t="shared" si="16"/>
        <v>27082.081512246416</v>
      </c>
      <c r="V74" s="42"/>
      <c r="W74" s="42">
        <f t="shared" si="17"/>
        <v>0</v>
      </c>
      <c r="X74" s="42"/>
      <c r="Y74" s="42"/>
      <c r="Z74" s="42"/>
      <c r="AA74" s="42"/>
      <c r="AB74" s="42"/>
      <c r="AC74" s="42"/>
      <c r="AD74" s="44">
        <f t="shared" si="18"/>
        <v>28681.185234735603</v>
      </c>
      <c r="AE74" s="47"/>
      <c r="AF74" s="47"/>
      <c r="AG74" s="47"/>
      <c r="AH74" s="47"/>
      <c r="AI74" s="47"/>
      <c r="AJ74" s="47"/>
      <c r="AK74" s="47"/>
      <c r="AL74" s="47"/>
      <c r="AM74" s="47"/>
      <c r="AN74" s="47"/>
      <c r="AO74" s="47"/>
      <c r="AP74" s="47"/>
      <c r="AQ74" s="47"/>
      <c r="AR74" s="47"/>
      <c r="AT74" s="30"/>
    </row>
    <row r="75" spans="1:46" x14ac:dyDescent="0.25">
      <c r="A75" s="39">
        <f t="shared" ca="1" si="8"/>
        <v>47217</v>
      </c>
      <c r="B75" s="24">
        <f t="shared" ca="1" si="9"/>
        <v>47238</v>
      </c>
      <c r="C75" s="40">
        <f t="shared" si="19"/>
        <v>48</v>
      </c>
      <c r="D75" s="42">
        <f t="shared" si="20"/>
        <v>1608333.333333337</v>
      </c>
      <c r="E75" s="42">
        <f t="shared" si="1"/>
        <v>8333.3333333333339</v>
      </c>
      <c r="F75" s="42">
        <f t="shared" si="10"/>
        <v>24915.317129629686</v>
      </c>
      <c r="G75" s="42"/>
      <c r="H75" s="42">
        <f t="shared" si="11"/>
        <v>0</v>
      </c>
      <c r="I75" s="42"/>
      <c r="J75" s="42"/>
      <c r="K75" s="42"/>
      <c r="L75" s="42"/>
      <c r="M75" s="42"/>
      <c r="N75" s="42"/>
      <c r="O75" s="44">
        <f t="shared" si="12"/>
        <v>33248.650462963022</v>
      </c>
      <c r="P75" s="45"/>
      <c r="Q75" s="40">
        <f t="shared" si="21"/>
        <v>48</v>
      </c>
      <c r="R75" s="42">
        <f t="shared" si="13"/>
        <v>1804876.5947041756</v>
      </c>
      <c r="S75" s="46">
        <f t="shared" si="14"/>
        <v>28681.185234735603</v>
      </c>
      <c r="T75" s="42">
        <f t="shared" si="15"/>
        <v>1623.0769524621719</v>
      </c>
      <c r="U75" s="42">
        <f t="shared" si="16"/>
        <v>27058.108282273432</v>
      </c>
      <c r="V75" s="42"/>
      <c r="W75" s="42">
        <f t="shared" si="17"/>
        <v>0</v>
      </c>
      <c r="X75" s="42"/>
      <c r="Y75" s="42"/>
      <c r="Z75" s="42"/>
      <c r="AA75" s="42"/>
      <c r="AB75" s="42"/>
      <c r="AC75" s="42"/>
      <c r="AD75" s="44">
        <f t="shared" si="18"/>
        <v>28681.185234735603</v>
      </c>
      <c r="AE75" s="47"/>
      <c r="AF75" s="47"/>
      <c r="AG75" s="47"/>
      <c r="AH75" s="47"/>
      <c r="AI75" s="47"/>
      <c r="AJ75" s="47"/>
      <c r="AK75" s="47"/>
      <c r="AL75" s="47"/>
      <c r="AM75" s="47"/>
      <c r="AN75" s="47"/>
      <c r="AO75" s="47"/>
      <c r="AP75" s="47"/>
      <c r="AQ75" s="47"/>
      <c r="AR75" s="47"/>
      <c r="AT75" s="30"/>
    </row>
    <row r="76" spans="1:46" x14ac:dyDescent="0.25">
      <c r="A76" s="39">
        <f t="shared" ca="1" si="8"/>
        <v>47247</v>
      </c>
      <c r="B76" s="24">
        <f t="shared" ca="1" si="9"/>
        <v>47269</v>
      </c>
      <c r="C76" s="40">
        <f t="shared" si="19"/>
        <v>49</v>
      </c>
      <c r="D76" s="42">
        <f t="shared" si="20"/>
        <v>1600000.0000000037</v>
      </c>
      <c r="E76" s="42">
        <f t="shared" si="1"/>
        <v>8333.3333333333339</v>
      </c>
      <c r="F76" s="42">
        <f t="shared" si="10"/>
        <v>24786.222222222284</v>
      </c>
      <c r="G76" s="42"/>
      <c r="H76" s="42">
        <f t="shared" si="11"/>
        <v>0</v>
      </c>
      <c r="I76" s="42"/>
      <c r="J76" s="42"/>
      <c r="K76" s="42"/>
      <c r="L76" s="43">
        <f>IF(C76&gt;$E$6,0,D76*$D$17)</f>
        <v>11200.000000000025</v>
      </c>
      <c r="M76" s="42">
        <f>IF(C76&gt;$E$6,0,$D$3*$D$18)</f>
        <v>0</v>
      </c>
      <c r="N76" s="42"/>
      <c r="O76" s="44">
        <f t="shared" si="12"/>
        <v>44319.555555555649</v>
      </c>
      <c r="P76" s="45"/>
      <c r="Q76" s="40">
        <f t="shared" si="21"/>
        <v>49</v>
      </c>
      <c r="R76" s="42">
        <f t="shared" si="13"/>
        <v>1803253.5177517135</v>
      </c>
      <c r="S76" s="46">
        <f t="shared" si="14"/>
        <v>28681.185234735603</v>
      </c>
      <c r="T76" s="42">
        <f t="shared" si="15"/>
        <v>1647.4095811078296</v>
      </c>
      <c r="U76" s="42">
        <f t="shared" si="16"/>
        <v>27033.775653627774</v>
      </c>
      <c r="V76" s="42"/>
      <c r="W76" s="42">
        <f t="shared" si="17"/>
        <v>0</v>
      </c>
      <c r="X76" s="42"/>
      <c r="Y76" s="42"/>
      <c r="Z76" s="42"/>
      <c r="AA76" s="43">
        <f>IF(Q76&gt;$E$6,0,R76*$D$17)</f>
        <v>12622.774624261994</v>
      </c>
      <c r="AB76" s="42">
        <f>IF(Q76&gt;$E$6,0,$D$3*$D$18)</f>
        <v>0</v>
      </c>
      <c r="AC76" s="42"/>
      <c r="AD76" s="44">
        <f t="shared" si="18"/>
        <v>41303.959858997594</v>
      </c>
      <c r="AE76" s="47"/>
      <c r="AF76" s="47"/>
      <c r="AG76" s="47"/>
      <c r="AH76" s="47"/>
      <c r="AI76" s="47"/>
      <c r="AJ76" s="47"/>
      <c r="AK76" s="47"/>
      <c r="AL76" s="47"/>
      <c r="AM76" s="47"/>
      <c r="AN76" s="47"/>
      <c r="AO76" s="47"/>
      <c r="AP76" s="47"/>
      <c r="AQ76" s="47"/>
      <c r="AR76" s="47"/>
      <c r="AT76" s="30"/>
    </row>
    <row r="77" spans="1:46" x14ac:dyDescent="0.25">
      <c r="A77" s="39">
        <f t="shared" ca="1" si="8"/>
        <v>47278</v>
      </c>
      <c r="B77" s="24">
        <f t="shared" ca="1" si="9"/>
        <v>47299</v>
      </c>
      <c r="C77" s="40">
        <f t="shared" si="19"/>
        <v>50</v>
      </c>
      <c r="D77" s="42">
        <f t="shared" si="20"/>
        <v>1591666.6666666705</v>
      </c>
      <c r="E77" s="42">
        <f t="shared" si="1"/>
        <v>8333.3333333333339</v>
      </c>
      <c r="F77" s="42">
        <f t="shared" si="10"/>
        <v>24657.127314814872</v>
      </c>
      <c r="G77" s="42"/>
      <c r="H77" s="42">
        <f t="shared" si="11"/>
        <v>0</v>
      </c>
      <c r="I77" s="42"/>
      <c r="J77" s="42"/>
      <c r="K77" s="42"/>
      <c r="L77" s="42"/>
      <c r="M77" s="42"/>
      <c r="N77" s="42"/>
      <c r="O77" s="44">
        <f t="shared" si="12"/>
        <v>32990.460648148204</v>
      </c>
      <c r="P77" s="45"/>
      <c r="Q77" s="40">
        <f t="shared" si="21"/>
        <v>50</v>
      </c>
      <c r="R77" s="42">
        <f t="shared" si="13"/>
        <v>1801606.1081706057</v>
      </c>
      <c r="S77" s="46">
        <f t="shared" si="14"/>
        <v>28681.185234735603</v>
      </c>
      <c r="T77" s="42">
        <f t="shared" si="15"/>
        <v>1672.1069964112721</v>
      </c>
      <c r="U77" s="42">
        <f t="shared" si="16"/>
        <v>27009.078238324331</v>
      </c>
      <c r="V77" s="42"/>
      <c r="W77" s="42">
        <f t="shared" si="17"/>
        <v>0</v>
      </c>
      <c r="X77" s="42"/>
      <c r="Y77" s="42"/>
      <c r="Z77" s="42"/>
      <c r="AA77" s="42"/>
      <c r="AB77" s="42"/>
      <c r="AC77" s="42"/>
      <c r="AD77" s="44">
        <f t="shared" si="18"/>
        <v>28681.185234735603</v>
      </c>
      <c r="AE77" s="47"/>
      <c r="AF77" s="47"/>
      <c r="AG77" s="47"/>
      <c r="AH77" s="47"/>
      <c r="AI77" s="47"/>
      <c r="AJ77" s="47"/>
      <c r="AK77" s="47"/>
      <c r="AL77" s="47"/>
      <c r="AM77" s="47"/>
      <c r="AN77" s="47"/>
      <c r="AO77" s="47"/>
      <c r="AP77" s="47"/>
      <c r="AQ77" s="47"/>
      <c r="AR77" s="47"/>
      <c r="AT77" s="30"/>
    </row>
    <row r="78" spans="1:46" x14ac:dyDescent="0.25">
      <c r="A78" s="39">
        <f t="shared" ca="1" si="8"/>
        <v>47308</v>
      </c>
      <c r="B78" s="24">
        <f t="shared" ca="1" si="9"/>
        <v>47330</v>
      </c>
      <c r="C78" s="40">
        <f t="shared" si="19"/>
        <v>51</v>
      </c>
      <c r="D78" s="42">
        <f t="shared" si="20"/>
        <v>1583333.3333333372</v>
      </c>
      <c r="E78" s="42">
        <f t="shared" si="1"/>
        <v>8333.3333333333339</v>
      </c>
      <c r="F78" s="42">
        <f t="shared" si="10"/>
        <v>24528.032407407467</v>
      </c>
      <c r="G78" s="42"/>
      <c r="H78" s="42">
        <f t="shared" si="11"/>
        <v>0</v>
      </c>
      <c r="I78" s="42"/>
      <c r="J78" s="42"/>
      <c r="K78" s="42"/>
      <c r="L78" s="42"/>
      <c r="M78" s="42"/>
      <c r="N78" s="42"/>
      <c r="O78" s="44">
        <f t="shared" si="12"/>
        <v>32861.365740740803</v>
      </c>
      <c r="P78" s="45"/>
      <c r="Q78" s="40">
        <f t="shared" si="21"/>
        <v>51</v>
      </c>
      <c r="R78" s="42">
        <f t="shared" si="13"/>
        <v>1799934.0011741945</v>
      </c>
      <c r="S78" s="46">
        <f t="shared" si="14"/>
        <v>28681.185234735603</v>
      </c>
      <c r="T78" s="42">
        <f t="shared" si="15"/>
        <v>1697.174667132469</v>
      </c>
      <c r="U78" s="42">
        <f t="shared" si="16"/>
        <v>26984.010567603134</v>
      </c>
      <c r="V78" s="42"/>
      <c r="W78" s="42">
        <f t="shared" si="17"/>
        <v>0</v>
      </c>
      <c r="X78" s="42"/>
      <c r="Y78" s="42"/>
      <c r="Z78" s="42"/>
      <c r="AA78" s="42"/>
      <c r="AB78" s="42"/>
      <c r="AC78" s="42"/>
      <c r="AD78" s="44">
        <f t="shared" si="18"/>
        <v>28681.185234735603</v>
      </c>
      <c r="AE78" s="47"/>
      <c r="AF78" s="47"/>
      <c r="AG78" s="47"/>
      <c r="AH78" s="47"/>
      <c r="AI78" s="47"/>
      <c r="AJ78" s="47"/>
      <c r="AK78" s="47"/>
      <c r="AL78" s="47"/>
      <c r="AM78" s="47"/>
      <c r="AN78" s="47"/>
      <c r="AO78" s="47"/>
      <c r="AP78" s="47"/>
      <c r="AQ78" s="47"/>
      <c r="AR78" s="47"/>
      <c r="AT78" s="30"/>
    </row>
    <row r="79" spans="1:46" x14ac:dyDescent="0.25">
      <c r="A79" s="39">
        <f t="shared" ca="1" si="8"/>
        <v>47339</v>
      </c>
      <c r="B79" s="24">
        <f t="shared" ca="1" si="9"/>
        <v>47361</v>
      </c>
      <c r="C79" s="40">
        <f t="shared" si="19"/>
        <v>52</v>
      </c>
      <c r="D79" s="42">
        <f t="shared" si="20"/>
        <v>1575000.000000004</v>
      </c>
      <c r="E79" s="42">
        <f t="shared" si="1"/>
        <v>8333.3333333333339</v>
      </c>
      <c r="F79" s="42">
        <f t="shared" si="10"/>
        <v>24398.937500000062</v>
      </c>
      <c r="G79" s="42"/>
      <c r="H79" s="42">
        <f t="shared" si="11"/>
        <v>0</v>
      </c>
      <c r="I79" s="42"/>
      <c r="J79" s="42"/>
      <c r="K79" s="42"/>
      <c r="L79" s="42"/>
      <c r="M79" s="42"/>
      <c r="N79" s="42"/>
      <c r="O79" s="44">
        <f t="shared" si="12"/>
        <v>32732.270833333394</v>
      </c>
      <c r="P79" s="45"/>
      <c r="Q79" s="40">
        <f t="shared" si="21"/>
        <v>52</v>
      </c>
      <c r="R79" s="42">
        <f t="shared" si="13"/>
        <v>1798236.826507062</v>
      </c>
      <c r="S79" s="46">
        <f t="shared" si="14"/>
        <v>28681.185234735603</v>
      </c>
      <c r="T79" s="42">
        <f t="shared" si="15"/>
        <v>1722.6181440172331</v>
      </c>
      <c r="U79" s="42">
        <f t="shared" si="16"/>
        <v>26958.56709071837</v>
      </c>
      <c r="V79" s="42"/>
      <c r="W79" s="42">
        <f t="shared" si="17"/>
        <v>0</v>
      </c>
      <c r="X79" s="42"/>
      <c r="Y79" s="42"/>
      <c r="Z79" s="42"/>
      <c r="AA79" s="42"/>
      <c r="AB79" s="42"/>
      <c r="AC79" s="42"/>
      <c r="AD79" s="44">
        <f t="shared" si="18"/>
        <v>28681.185234735603</v>
      </c>
      <c r="AE79" s="47"/>
      <c r="AF79" s="47"/>
      <c r="AG79" s="47"/>
      <c r="AH79" s="47"/>
      <c r="AI79" s="47"/>
      <c r="AJ79" s="47"/>
      <c r="AK79" s="47"/>
      <c r="AL79" s="47"/>
      <c r="AM79" s="47"/>
      <c r="AN79" s="47"/>
      <c r="AO79" s="47"/>
      <c r="AP79" s="47"/>
      <c r="AQ79" s="47"/>
      <c r="AR79" s="47"/>
      <c r="AT79" s="30"/>
    </row>
    <row r="80" spans="1:46" x14ac:dyDescent="0.25">
      <c r="A80" s="39">
        <f t="shared" ca="1" si="8"/>
        <v>47370</v>
      </c>
      <c r="B80" s="24">
        <f t="shared" ca="1" si="9"/>
        <v>47391</v>
      </c>
      <c r="C80" s="40">
        <f t="shared" si="19"/>
        <v>53</v>
      </c>
      <c r="D80" s="42">
        <f t="shared" si="20"/>
        <v>1566666.6666666707</v>
      </c>
      <c r="E80" s="42">
        <f t="shared" si="1"/>
        <v>8333.3333333333339</v>
      </c>
      <c r="F80" s="42">
        <f t="shared" si="10"/>
        <v>24269.842592592657</v>
      </c>
      <c r="G80" s="42"/>
      <c r="H80" s="42">
        <f t="shared" si="11"/>
        <v>0</v>
      </c>
      <c r="I80" s="42"/>
      <c r="J80" s="42"/>
      <c r="K80" s="42"/>
      <c r="L80" s="42"/>
      <c r="M80" s="42"/>
      <c r="N80" s="42"/>
      <c r="O80" s="44">
        <f t="shared" si="12"/>
        <v>32603.175925925992</v>
      </c>
      <c r="P80" s="45"/>
      <c r="Q80" s="40">
        <f t="shared" si="21"/>
        <v>53</v>
      </c>
      <c r="R80" s="42">
        <f t="shared" si="13"/>
        <v>1796514.2083630448</v>
      </c>
      <c r="S80" s="46">
        <f t="shared" si="14"/>
        <v>28681.185234735603</v>
      </c>
      <c r="T80" s="42">
        <f t="shared" si="15"/>
        <v>1748.4430610262898</v>
      </c>
      <c r="U80" s="42">
        <f t="shared" si="16"/>
        <v>26932.742173709314</v>
      </c>
      <c r="V80" s="42"/>
      <c r="W80" s="42">
        <f t="shared" si="17"/>
        <v>0</v>
      </c>
      <c r="X80" s="42"/>
      <c r="Y80" s="42"/>
      <c r="Z80" s="42"/>
      <c r="AA80" s="42"/>
      <c r="AB80" s="42"/>
      <c r="AC80" s="42"/>
      <c r="AD80" s="44">
        <f t="shared" si="18"/>
        <v>28681.185234735603</v>
      </c>
      <c r="AE80" s="47"/>
      <c r="AF80" s="47"/>
      <c r="AG80" s="47"/>
      <c r="AH80" s="47"/>
      <c r="AI80" s="47"/>
      <c r="AJ80" s="47"/>
      <c r="AK80" s="47"/>
      <c r="AL80" s="47"/>
      <c r="AM80" s="47"/>
      <c r="AN80" s="47"/>
      <c r="AO80" s="47"/>
      <c r="AP80" s="47"/>
      <c r="AQ80" s="47"/>
      <c r="AR80" s="47"/>
      <c r="AT80" s="30"/>
    </row>
    <row r="81" spans="1:46" x14ac:dyDescent="0.25">
      <c r="A81" s="39">
        <f t="shared" ca="1" si="8"/>
        <v>47400</v>
      </c>
      <c r="B81" s="24">
        <f t="shared" ca="1" si="9"/>
        <v>47422</v>
      </c>
      <c r="C81" s="40">
        <f t="shared" si="19"/>
        <v>54</v>
      </c>
      <c r="D81" s="42">
        <f t="shared" si="20"/>
        <v>1558333.3333333374</v>
      </c>
      <c r="E81" s="42">
        <f t="shared" si="1"/>
        <v>8333.3333333333339</v>
      </c>
      <c r="F81" s="42">
        <f t="shared" si="10"/>
        <v>24140.747685185244</v>
      </c>
      <c r="G81" s="42"/>
      <c r="H81" s="42">
        <f t="shared" si="11"/>
        <v>0</v>
      </c>
      <c r="I81" s="42"/>
      <c r="J81" s="42"/>
      <c r="K81" s="42"/>
      <c r="L81" s="42"/>
      <c r="M81" s="42"/>
      <c r="N81" s="42"/>
      <c r="O81" s="44">
        <f t="shared" si="12"/>
        <v>32474.081018518576</v>
      </c>
      <c r="P81" s="45"/>
      <c r="Q81" s="40">
        <f t="shared" si="21"/>
        <v>54</v>
      </c>
      <c r="R81" s="42">
        <f t="shared" si="13"/>
        <v>1794765.7653020185</v>
      </c>
      <c r="S81" s="46">
        <f t="shared" si="14"/>
        <v>28681.185234735603</v>
      </c>
      <c r="T81" s="42">
        <f t="shared" si="15"/>
        <v>1774.6551365828454</v>
      </c>
      <c r="U81" s="42">
        <f t="shared" si="16"/>
        <v>26906.530098152758</v>
      </c>
      <c r="V81" s="42"/>
      <c r="W81" s="42">
        <f t="shared" si="17"/>
        <v>0</v>
      </c>
      <c r="X81" s="42"/>
      <c r="Y81" s="42"/>
      <c r="Z81" s="42"/>
      <c r="AA81" s="42"/>
      <c r="AB81" s="42"/>
      <c r="AC81" s="42"/>
      <c r="AD81" s="44">
        <f t="shared" si="18"/>
        <v>28681.185234735603</v>
      </c>
      <c r="AE81" s="47"/>
      <c r="AF81" s="47"/>
      <c r="AG81" s="47"/>
      <c r="AH81" s="47"/>
      <c r="AI81" s="47"/>
      <c r="AJ81" s="47"/>
      <c r="AK81" s="47"/>
      <c r="AL81" s="47"/>
      <c r="AM81" s="47"/>
      <c r="AN81" s="47"/>
      <c r="AO81" s="47"/>
      <c r="AP81" s="47"/>
      <c r="AQ81" s="47"/>
      <c r="AR81" s="47"/>
      <c r="AT81" s="30"/>
    </row>
    <row r="82" spans="1:46" x14ac:dyDescent="0.25">
      <c r="A82" s="39">
        <f t="shared" ca="1" si="8"/>
        <v>47431</v>
      </c>
      <c r="B82" s="24">
        <f t="shared" ca="1" si="9"/>
        <v>47452</v>
      </c>
      <c r="C82" s="40">
        <f t="shared" si="19"/>
        <v>55</v>
      </c>
      <c r="D82" s="42">
        <f t="shared" si="20"/>
        <v>1550000.0000000042</v>
      </c>
      <c r="E82" s="42">
        <f t="shared" si="1"/>
        <v>8333.3333333333339</v>
      </c>
      <c r="F82" s="42">
        <f t="shared" si="10"/>
        <v>24011.652777777846</v>
      </c>
      <c r="G82" s="42"/>
      <c r="H82" s="42">
        <f t="shared" si="11"/>
        <v>0</v>
      </c>
      <c r="I82" s="42"/>
      <c r="J82" s="42"/>
      <c r="K82" s="42"/>
      <c r="L82" s="42"/>
      <c r="M82" s="42"/>
      <c r="N82" s="42"/>
      <c r="O82" s="44">
        <f t="shared" si="12"/>
        <v>32344.986111111182</v>
      </c>
      <c r="P82" s="45"/>
      <c r="Q82" s="40">
        <f t="shared" si="21"/>
        <v>55</v>
      </c>
      <c r="R82" s="42">
        <f t="shared" si="13"/>
        <v>1792991.1101654356</v>
      </c>
      <c r="S82" s="46">
        <f t="shared" si="14"/>
        <v>28681.185234735603</v>
      </c>
      <c r="T82" s="42">
        <f t="shared" si="15"/>
        <v>1801.2601748387824</v>
      </c>
      <c r="U82" s="42">
        <f t="shared" si="16"/>
        <v>26879.925059896821</v>
      </c>
      <c r="V82" s="42"/>
      <c r="W82" s="42">
        <f t="shared" si="17"/>
        <v>0</v>
      </c>
      <c r="X82" s="42"/>
      <c r="Y82" s="42"/>
      <c r="Z82" s="42"/>
      <c r="AA82" s="42"/>
      <c r="AB82" s="42"/>
      <c r="AC82" s="42"/>
      <c r="AD82" s="44">
        <f t="shared" si="18"/>
        <v>28681.185234735603</v>
      </c>
      <c r="AE82" s="47"/>
      <c r="AF82" s="47"/>
      <c r="AG82" s="47"/>
      <c r="AH82" s="47"/>
      <c r="AI82" s="47"/>
      <c r="AJ82" s="47"/>
      <c r="AK82" s="47"/>
      <c r="AL82" s="47"/>
      <c r="AM82" s="47"/>
      <c r="AN82" s="47"/>
      <c r="AO82" s="47"/>
      <c r="AP82" s="47"/>
      <c r="AQ82" s="47"/>
      <c r="AR82" s="47"/>
      <c r="AT82" s="30"/>
    </row>
    <row r="83" spans="1:46" x14ac:dyDescent="0.25">
      <c r="A83" s="39">
        <f t="shared" ca="1" si="8"/>
        <v>47461</v>
      </c>
      <c r="B83" s="24">
        <f t="shared" ca="1" si="9"/>
        <v>47483</v>
      </c>
      <c r="C83" s="40">
        <f t="shared" si="19"/>
        <v>56</v>
      </c>
      <c r="D83" s="42">
        <f t="shared" si="20"/>
        <v>1541666.6666666709</v>
      </c>
      <c r="E83" s="42">
        <f t="shared" si="1"/>
        <v>8333.3333333333339</v>
      </c>
      <c r="F83" s="42">
        <f t="shared" si="10"/>
        <v>23882.557870370438</v>
      </c>
      <c r="G83" s="42"/>
      <c r="H83" s="42">
        <f t="shared" si="11"/>
        <v>0</v>
      </c>
      <c r="I83" s="42"/>
      <c r="J83" s="42"/>
      <c r="K83" s="42"/>
      <c r="L83" s="42"/>
      <c r="M83" s="42"/>
      <c r="N83" s="42"/>
      <c r="O83" s="44">
        <f t="shared" si="12"/>
        <v>32215.891203703773</v>
      </c>
      <c r="P83" s="45"/>
      <c r="Q83" s="40">
        <f t="shared" si="21"/>
        <v>56</v>
      </c>
      <c r="R83" s="42">
        <f t="shared" si="13"/>
        <v>1791189.8499905968</v>
      </c>
      <c r="S83" s="46">
        <f t="shared" si="14"/>
        <v>28681.185234735603</v>
      </c>
      <c r="T83" s="42">
        <f t="shared" si="15"/>
        <v>1828.2640669599059</v>
      </c>
      <c r="U83" s="42">
        <f t="shared" si="16"/>
        <v>26852.921167775698</v>
      </c>
      <c r="V83" s="42"/>
      <c r="W83" s="42">
        <f t="shared" si="17"/>
        <v>0</v>
      </c>
      <c r="X83" s="42"/>
      <c r="Y83" s="42"/>
      <c r="Z83" s="42"/>
      <c r="AA83" s="42"/>
      <c r="AB83" s="42"/>
      <c r="AC83" s="42"/>
      <c r="AD83" s="44">
        <f t="shared" si="18"/>
        <v>28681.185234735603</v>
      </c>
      <c r="AE83" s="47"/>
      <c r="AF83" s="47"/>
      <c r="AG83" s="47"/>
      <c r="AH83" s="47"/>
      <c r="AI83" s="47"/>
      <c r="AJ83" s="47"/>
      <c r="AK83" s="47"/>
      <c r="AL83" s="47"/>
      <c r="AM83" s="47"/>
      <c r="AN83" s="47"/>
      <c r="AO83" s="47"/>
      <c r="AP83" s="47"/>
      <c r="AQ83" s="47"/>
      <c r="AR83" s="47"/>
      <c r="AT83" s="30"/>
    </row>
    <row r="84" spans="1:46" x14ac:dyDescent="0.25">
      <c r="A84" s="39">
        <f t="shared" ca="1" si="8"/>
        <v>47492</v>
      </c>
      <c r="B84" s="24">
        <f t="shared" ca="1" si="9"/>
        <v>47514</v>
      </c>
      <c r="C84" s="40">
        <f t="shared" si="19"/>
        <v>57</v>
      </c>
      <c r="D84" s="42">
        <f t="shared" si="20"/>
        <v>1533333.3333333377</v>
      </c>
      <c r="E84" s="42">
        <f t="shared" si="1"/>
        <v>8333.3333333333339</v>
      </c>
      <c r="F84" s="42">
        <f t="shared" si="10"/>
        <v>23753.462962963029</v>
      </c>
      <c r="G84" s="42"/>
      <c r="H84" s="42">
        <f t="shared" si="11"/>
        <v>0</v>
      </c>
      <c r="I84" s="42"/>
      <c r="J84" s="42"/>
      <c r="K84" s="42"/>
      <c r="L84" s="42"/>
      <c r="M84" s="42"/>
      <c r="N84" s="42"/>
      <c r="O84" s="44">
        <f t="shared" si="12"/>
        <v>32086.796296296365</v>
      </c>
      <c r="P84" s="45"/>
      <c r="Q84" s="40">
        <f t="shared" si="21"/>
        <v>57</v>
      </c>
      <c r="R84" s="42">
        <f t="shared" si="13"/>
        <v>1789361.5859236368</v>
      </c>
      <c r="S84" s="46">
        <f t="shared" si="14"/>
        <v>28681.185234735603</v>
      </c>
      <c r="T84" s="42">
        <f t="shared" si="15"/>
        <v>1855.6727924304141</v>
      </c>
      <c r="U84" s="42">
        <f t="shared" si="16"/>
        <v>26825.512442305189</v>
      </c>
      <c r="V84" s="42"/>
      <c r="W84" s="42">
        <f t="shared" si="17"/>
        <v>0</v>
      </c>
      <c r="X84" s="42"/>
      <c r="Y84" s="42"/>
      <c r="Z84" s="42"/>
      <c r="AA84" s="42"/>
      <c r="AB84" s="42"/>
      <c r="AC84" s="42"/>
      <c r="AD84" s="44">
        <f t="shared" si="18"/>
        <v>28681.185234735603</v>
      </c>
      <c r="AE84" s="47"/>
      <c r="AF84" s="47"/>
      <c r="AG84" s="47"/>
      <c r="AH84" s="47"/>
      <c r="AI84" s="47"/>
      <c r="AJ84" s="47"/>
      <c r="AK84" s="47"/>
      <c r="AL84" s="47"/>
      <c r="AM84" s="47"/>
      <c r="AN84" s="47"/>
      <c r="AO84" s="47"/>
      <c r="AP84" s="47"/>
      <c r="AQ84" s="47"/>
      <c r="AR84" s="47"/>
      <c r="AT84" s="30"/>
    </row>
    <row r="85" spans="1:46" x14ac:dyDescent="0.25">
      <c r="A85" s="39">
        <f t="shared" ca="1" si="8"/>
        <v>47523</v>
      </c>
      <c r="B85" s="24">
        <f t="shared" ca="1" si="9"/>
        <v>47542</v>
      </c>
      <c r="C85" s="40">
        <f t="shared" si="19"/>
        <v>58</v>
      </c>
      <c r="D85" s="42">
        <f t="shared" si="20"/>
        <v>1525000.0000000044</v>
      </c>
      <c r="E85" s="42">
        <f t="shared" si="1"/>
        <v>8333.3333333333339</v>
      </c>
      <c r="F85" s="42">
        <f t="shared" si="10"/>
        <v>23624.368055555628</v>
      </c>
      <c r="G85" s="42"/>
      <c r="H85" s="42">
        <f t="shared" si="11"/>
        <v>0</v>
      </c>
      <c r="I85" s="42"/>
      <c r="J85" s="42"/>
      <c r="K85" s="42"/>
      <c r="L85" s="42"/>
      <c r="M85" s="42"/>
      <c r="N85" s="42"/>
      <c r="O85" s="44">
        <f t="shared" si="12"/>
        <v>31957.701388888963</v>
      </c>
      <c r="P85" s="45"/>
      <c r="Q85" s="40">
        <f t="shared" si="21"/>
        <v>58</v>
      </c>
      <c r="R85" s="42">
        <f t="shared" si="13"/>
        <v>1787505.9131312063</v>
      </c>
      <c r="S85" s="46">
        <f t="shared" si="14"/>
        <v>28681.185234735603</v>
      </c>
      <c r="T85" s="42">
        <f t="shared" si="15"/>
        <v>1883.4924203769333</v>
      </c>
      <c r="U85" s="42">
        <f t="shared" si="16"/>
        <v>26797.69281435867</v>
      </c>
      <c r="V85" s="42"/>
      <c r="W85" s="42">
        <f t="shared" si="17"/>
        <v>0</v>
      </c>
      <c r="X85" s="42"/>
      <c r="Y85" s="42"/>
      <c r="Z85" s="42"/>
      <c r="AA85" s="42"/>
      <c r="AB85" s="42"/>
      <c r="AC85" s="42"/>
      <c r="AD85" s="44">
        <f t="shared" si="18"/>
        <v>28681.185234735603</v>
      </c>
      <c r="AE85" s="47"/>
      <c r="AF85" s="47"/>
      <c r="AG85" s="47"/>
      <c r="AH85" s="47"/>
      <c r="AI85" s="47"/>
      <c r="AJ85" s="47"/>
      <c r="AK85" s="47"/>
      <c r="AL85" s="47"/>
      <c r="AM85" s="47"/>
      <c r="AN85" s="47"/>
      <c r="AO85" s="47"/>
      <c r="AP85" s="47"/>
      <c r="AQ85" s="47"/>
      <c r="AR85" s="47"/>
      <c r="AT85" s="30"/>
    </row>
    <row r="86" spans="1:46" x14ac:dyDescent="0.25">
      <c r="A86" s="39">
        <f t="shared" ca="1" si="8"/>
        <v>47551</v>
      </c>
      <c r="B86" s="24">
        <f t="shared" ca="1" si="9"/>
        <v>47573</v>
      </c>
      <c r="C86" s="40">
        <f t="shared" si="19"/>
        <v>59</v>
      </c>
      <c r="D86" s="42">
        <f t="shared" si="20"/>
        <v>1516666.6666666712</v>
      </c>
      <c r="E86" s="42">
        <f t="shared" si="1"/>
        <v>8333.3333333333339</v>
      </c>
      <c r="F86" s="42">
        <f t="shared" si="10"/>
        <v>23495.273148148219</v>
      </c>
      <c r="G86" s="42"/>
      <c r="H86" s="42">
        <f t="shared" si="11"/>
        <v>0</v>
      </c>
      <c r="I86" s="42"/>
      <c r="J86" s="42"/>
      <c r="K86" s="42"/>
      <c r="L86" s="42"/>
      <c r="M86" s="42"/>
      <c r="N86" s="42"/>
      <c r="O86" s="44">
        <f t="shared" si="12"/>
        <v>31828.606481481555</v>
      </c>
      <c r="P86" s="45"/>
      <c r="Q86" s="40">
        <f t="shared" si="21"/>
        <v>59</v>
      </c>
      <c r="R86" s="42">
        <f t="shared" si="13"/>
        <v>1785622.4207108293</v>
      </c>
      <c r="S86" s="46">
        <f t="shared" si="14"/>
        <v>28681.185234735603</v>
      </c>
      <c r="T86" s="42">
        <f t="shared" si="15"/>
        <v>1911.7291109124199</v>
      </c>
      <c r="U86" s="42">
        <f t="shared" si="16"/>
        <v>26769.456123823184</v>
      </c>
      <c r="V86" s="42"/>
      <c r="W86" s="42">
        <f t="shared" si="17"/>
        <v>0</v>
      </c>
      <c r="X86" s="42"/>
      <c r="Y86" s="42"/>
      <c r="Z86" s="42"/>
      <c r="AA86" s="42"/>
      <c r="AB86" s="42"/>
      <c r="AC86" s="42"/>
      <c r="AD86" s="44">
        <f t="shared" si="18"/>
        <v>28681.185234735603</v>
      </c>
      <c r="AE86" s="47"/>
      <c r="AF86" s="47"/>
      <c r="AG86" s="47"/>
      <c r="AH86" s="47"/>
      <c r="AI86" s="47"/>
      <c r="AJ86" s="47"/>
      <c r="AK86" s="47"/>
      <c r="AL86" s="47"/>
      <c r="AM86" s="47"/>
      <c r="AN86" s="47"/>
      <c r="AO86" s="47"/>
      <c r="AP86" s="47"/>
      <c r="AQ86" s="47"/>
      <c r="AR86" s="47"/>
      <c r="AT86" s="30"/>
    </row>
    <row r="87" spans="1:46" x14ac:dyDescent="0.25">
      <c r="A87" s="39">
        <f t="shared" ca="1" si="8"/>
        <v>47582</v>
      </c>
      <c r="B87" s="24">
        <f t="shared" ca="1" si="9"/>
        <v>47603</v>
      </c>
      <c r="C87" s="40">
        <f t="shared" si="19"/>
        <v>60</v>
      </c>
      <c r="D87" s="42">
        <f t="shared" si="20"/>
        <v>1508333.3333333379</v>
      </c>
      <c r="E87" s="42">
        <f t="shared" si="1"/>
        <v>8333.3333333333339</v>
      </c>
      <c r="F87" s="42">
        <f t="shared" si="10"/>
        <v>23366.17824074081</v>
      </c>
      <c r="G87" s="42"/>
      <c r="H87" s="42">
        <f t="shared" si="11"/>
        <v>0</v>
      </c>
      <c r="I87" s="42"/>
      <c r="J87" s="42"/>
      <c r="K87" s="42"/>
      <c r="L87" s="42"/>
      <c r="M87" s="42"/>
      <c r="N87" s="42"/>
      <c r="O87" s="44">
        <f t="shared" si="12"/>
        <v>31699.511574074146</v>
      </c>
      <c r="P87" s="45"/>
      <c r="Q87" s="40">
        <f t="shared" si="21"/>
        <v>60</v>
      </c>
      <c r="R87" s="42">
        <f t="shared" si="13"/>
        <v>1783710.6915999169</v>
      </c>
      <c r="S87" s="46">
        <f t="shared" si="14"/>
        <v>28681.185234735603</v>
      </c>
      <c r="T87" s="42">
        <f t="shared" si="15"/>
        <v>1940.3891165001842</v>
      </c>
      <c r="U87" s="42">
        <f t="shared" si="16"/>
        <v>26740.796118235419</v>
      </c>
      <c r="V87" s="42"/>
      <c r="W87" s="42">
        <f t="shared" si="17"/>
        <v>0</v>
      </c>
      <c r="X87" s="42"/>
      <c r="Y87" s="42"/>
      <c r="Z87" s="42"/>
      <c r="AA87" s="42"/>
      <c r="AB87" s="42"/>
      <c r="AC87" s="42"/>
      <c r="AD87" s="44">
        <f t="shared" si="18"/>
        <v>28681.185234735603</v>
      </c>
      <c r="AE87" s="47"/>
      <c r="AF87" s="47"/>
      <c r="AG87" s="47"/>
      <c r="AH87" s="47"/>
      <c r="AI87" s="47"/>
      <c r="AJ87" s="47"/>
      <c r="AK87" s="47"/>
      <c r="AL87" s="47"/>
      <c r="AM87" s="47"/>
      <c r="AN87" s="47"/>
      <c r="AO87" s="47"/>
      <c r="AP87" s="47"/>
      <c r="AQ87" s="47"/>
      <c r="AR87" s="47"/>
      <c r="AT87" s="30"/>
    </row>
    <row r="88" spans="1:46" x14ac:dyDescent="0.25">
      <c r="A88" s="39">
        <f t="shared" ca="1" si="8"/>
        <v>47612</v>
      </c>
      <c r="B88" s="24">
        <f t="shared" ca="1" si="9"/>
        <v>47634</v>
      </c>
      <c r="C88" s="40">
        <f t="shared" si="19"/>
        <v>61</v>
      </c>
      <c r="D88" s="42">
        <f t="shared" si="20"/>
        <v>1500000.0000000047</v>
      </c>
      <c r="E88" s="42">
        <f t="shared" si="1"/>
        <v>8333.3333333333339</v>
      </c>
      <c r="F88" s="42">
        <f t="shared" si="10"/>
        <v>23237.083333333409</v>
      </c>
      <c r="G88" s="42"/>
      <c r="H88" s="42">
        <f t="shared" si="11"/>
        <v>0</v>
      </c>
      <c r="I88" s="42"/>
      <c r="J88" s="42"/>
      <c r="K88" s="42"/>
      <c r="L88" s="43">
        <f>IF(C88&gt;$E$6,0,D88*$D$17)</f>
        <v>10500.000000000033</v>
      </c>
      <c r="M88" s="42">
        <f>IF(C88&gt;$E$6,0,$D$3*$D$18)</f>
        <v>0</v>
      </c>
      <c r="N88" s="42"/>
      <c r="O88" s="44">
        <f t="shared" si="12"/>
        <v>42070.416666666773</v>
      </c>
      <c r="P88" s="45"/>
      <c r="Q88" s="40">
        <f t="shared" si="21"/>
        <v>61</v>
      </c>
      <c r="R88" s="42">
        <f t="shared" si="13"/>
        <v>1781770.3024834166</v>
      </c>
      <c r="S88" s="46">
        <f t="shared" si="14"/>
        <v>28681.185234735603</v>
      </c>
      <c r="T88" s="42">
        <f t="shared" si="15"/>
        <v>1969.4787833383853</v>
      </c>
      <c r="U88" s="42">
        <f t="shared" si="16"/>
        <v>26711.706451397218</v>
      </c>
      <c r="V88" s="42"/>
      <c r="W88" s="42">
        <f t="shared" si="17"/>
        <v>0</v>
      </c>
      <c r="X88" s="42"/>
      <c r="Y88" s="42"/>
      <c r="Z88" s="42"/>
      <c r="AA88" s="43">
        <f>IF(Q88&gt;$E$6,0,R88*$D$17)</f>
        <v>12472.392117383917</v>
      </c>
      <c r="AB88" s="42">
        <f>IF(Q88&gt;$E$6,0,$D$3*$D$18)</f>
        <v>0</v>
      </c>
      <c r="AC88" s="42"/>
      <c r="AD88" s="44">
        <f t="shared" si="18"/>
        <v>41153.577352119522</v>
      </c>
      <c r="AE88" s="47"/>
      <c r="AF88" s="47"/>
      <c r="AG88" s="47"/>
      <c r="AH88" s="47"/>
      <c r="AI88" s="47"/>
      <c r="AJ88" s="47"/>
      <c r="AK88" s="47"/>
      <c r="AL88" s="47"/>
      <c r="AM88" s="47"/>
      <c r="AN88" s="47"/>
      <c r="AO88" s="47"/>
      <c r="AP88" s="47"/>
      <c r="AQ88" s="47"/>
      <c r="AR88" s="47"/>
    </row>
    <row r="89" spans="1:46" x14ac:dyDescent="0.25">
      <c r="A89" s="39">
        <f t="shared" ca="1" si="8"/>
        <v>47643</v>
      </c>
      <c r="B89" s="24">
        <f t="shared" ca="1" si="9"/>
        <v>47664</v>
      </c>
      <c r="C89" s="40">
        <f t="shared" si="19"/>
        <v>62</v>
      </c>
      <c r="D89" s="42">
        <f t="shared" si="20"/>
        <v>1491666.6666666714</v>
      </c>
      <c r="E89" s="42">
        <f t="shared" si="1"/>
        <v>8333.3333333333339</v>
      </c>
      <c r="F89" s="42">
        <f t="shared" si="10"/>
        <v>23107.988425926</v>
      </c>
      <c r="G89" s="42"/>
      <c r="H89" s="42">
        <f t="shared" si="11"/>
        <v>0</v>
      </c>
      <c r="I89" s="42"/>
      <c r="J89" s="42"/>
      <c r="K89" s="42"/>
      <c r="L89" s="42"/>
      <c r="M89" s="42"/>
      <c r="N89" s="42"/>
      <c r="O89" s="44">
        <f t="shared" si="12"/>
        <v>31441.321759259336</v>
      </c>
      <c r="P89" s="45"/>
      <c r="Q89" s="40">
        <f t="shared" si="21"/>
        <v>62</v>
      </c>
      <c r="R89" s="42">
        <f t="shared" si="13"/>
        <v>1779800.8237000783</v>
      </c>
      <c r="S89" s="46">
        <f t="shared" si="14"/>
        <v>28681.185234735603</v>
      </c>
      <c r="T89" s="42">
        <f t="shared" si="15"/>
        <v>1999.0045527652655</v>
      </c>
      <c r="U89" s="42">
        <f t="shared" si="16"/>
        <v>26682.180681970338</v>
      </c>
      <c r="V89" s="42"/>
      <c r="W89" s="42">
        <f t="shared" si="17"/>
        <v>0</v>
      </c>
      <c r="X89" s="42"/>
      <c r="Y89" s="42"/>
      <c r="Z89" s="42"/>
      <c r="AA89" s="42"/>
      <c r="AB89" s="42"/>
      <c r="AC89" s="42"/>
      <c r="AD89" s="44">
        <f t="shared" si="18"/>
        <v>28681.185234735603</v>
      </c>
      <c r="AE89" s="47"/>
      <c r="AF89" s="47"/>
      <c r="AG89" s="47"/>
      <c r="AH89" s="47"/>
      <c r="AI89" s="47"/>
      <c r="AJ89" s="47"/>
      <c r="AK89" s="47"/>
      <c r="AL89" s="47"/>
      <c r="AM89" s="47"/>
      <c r="AN89" s="47"/>
      <c r="AO89" s="47"/>
      <c r="AP89" s="47"/>
      <c r="AQ89" s="47"/>
      <c r="AR89" s="47"/>
    </row>
    <row r="90" spans="1:46" x14ac:dyDescent="0.25">
      <c r="A90" s="39">
        <f t="shared" ca="1" si="8"/>
        <v>47673</v>
      </c>
      <c r="B90" s="24">
        <f t="shared" ca="1" si="9"/>
        <v>47695</v>
      </c>
      <c r="C90" s="40">
        <f t="shared" si="19"/>
        <v>63</v>
      </c>
      <c r="D90" s="42">
        <f t="shared" si="20"/>
        <v>1483333.3333333381</v>
      </c>
      <c r="E90" s="42">
        <f t="shared" si="1"/>
        <v>8333.3333333333339</v>
      </c>
      <c r="F90" s="42">
        <f t="shared" si="10"/>
        <v>22978.893518518595</v>
      </c>
      <c r="G90" s="42"/>
      <c r="H90" s="42">
        <f t="shared" si="11"/>
        <v>0</v>
      </c>
      <c r="I90" s="42"/>
      <c r="J90" s="42"/>
      <c r="K90" s="42"/>
      <c r="L90" s="42"/>
      <c r="M90" s="42"/>
      <c r="N90" s="42"/>
      <c r="O90" s="44">
        <f t="shared" si="12"/>
        <v>31312.226851851927</v>
      </c>
      <c r="P90" s="45"/>
      <c r="Q90" s="40">
        <f t="shared" si="21"/>
        <v>63</v>
      </c>
      <c r="R90" s="42">
        <f t="shared" si="13"/>
        <v>1777801.819147313</v>
      </c>
      <c r="S90" s="46">
        <f t="shared" si="14"/>
        <v>28681.185234735603</v>
      </c>
      <c r="T90" s="42">
        <f t="shared" si="15"/>
        <v>2028.9729626854678</v>
      </c>
      <c r="U90" s="42">
        <f t="shared" si="16"/>
        <v>26652.212272050136</v>
      </c>
      <c r="V90" s="42"/>
      <c r="W90" s="42">
        <f t="shared" si="17"/>
        <v>0</v>
      </c>
      <c r="X90" s="42"/>
      <c r="Y90" s="42"/>
      <c r="Z90" s="42"/>
      <c r="AA90" s="42"/>
      <c r="AB90" s="42"/>
      <c r="AC90" s="42"/>
      <c r="AD90" s="44">
        <f t="shared" si="18"/>
        <v>28681.185234735603</v>
      </c>
      <c r="AE90" s="47"/>
      <c r="AF90" s="47"/>
      <c r="AG90" s="47"/>
      <c r="AH90" s="47"/>
      <c r="AI90" s="47"/>
      <c r="AJ90" s="47"/>
      <c r="AK90" s="47"/>
      <c r="AL90" s="47"/>
      <c r="AM90" s="47"/>
      <c r="AN90" s="47"/>
      <c r="AO90" s="47"/>
      <c r="AP90" s="47"/>
      <c r="AQ90" s="47"/>
      <c r="AR90" s="47"/>
    </row>
    <row r="91" spans="1:46" x14ac:dyDescent="0.25">
      <c r="A91" s="39">
        <f t="shared" ca="1" si="8"/>
        <v>47704</v>
      </c>
      <c r="B91" s="24">
        <f t="shared" ca="1" si="9"/>
        <v>47726</v>
      </c>
      <c r="C91" s="40">
        <f t="shared" si="19"/>
        <v>64</v>
      </c>
      <c r="D91" s="42">
        <f t="shared" si="20"/>
        <v>1475000.0000000049</v>
      </c>
      <c r="E91" s="42">
        <f t="shared" si="1"/>
        <v>8333.3333333333339</v>
      </c>
      <c r="F91" s="42">
        <f t="shared" si="10"/>
        <v>22849.798611111186</v>
      </c>
      <c r="G91" s="42"/>
      <c r="H91" s="42">
        <f t="shared" si="11"/>
        <v>0</v>
      </c>
      <c r="I91" s="42"/>
      <c r="J91" s="42"/>
      <c r="K91" s="42"/>
      <c r="L91" s="42"/>
      <c r="M91" s="42"/>
      <c r="N91" s="42"/>
      <c r="O91" s="44">
        <f t="shared" si="12"/>
        <v>31183.131944444518</v>
      </c>
      <c r="P91" s="45"/>
      <c r="Q91" s="40">
        <f t="shared" si="21"/>
        <v>64</v>
      </c>
      <c r="R91" s="42">
        <f t="shared" si="13"/>
        <v>1775772.8461846276</v>
      </c>
      <c r="S91" s="46">
        <f t="shared" si="14"/>
        <v>28681.185234735603</v>
      </c>
      <c r="T91" s="42">
        <f t="shared" si="15"/>
        <v>2059.3906490177287</v>
      </c>
      <c r="U91" s="42">
        <f t="shared" si="16"/>
        <v>26621.794585717875</v>
      </c>
      <c r="V91" s="42"/>
      <c r="W91" s="42">
        <f t="shared" si="17"/>
        <v>0</v>
      </c>
      <c r="X91" s="42"/>
      <c r="Y91" s="42"/>
      <c r="Z91" s="42"/>
      <c r="AA91" s="42"/>
      <c r="AB91" s="42"/>
      <c r="AC91" s="42"/>
      <c r="AD91" s="44">
        <f t="shared" si="18"/>
        <v>28681.185234735603</v>
      </c>
      <c r="AE91" s="47"/>
      <c r="AF91" s="47"/>
      <c r="AG91" s="47"/>
      <c r="AH91" s="47"/>
      <c r="AI91" s="47"/>
      <c r="AJ91" s="47"/>
      <c r="AK91" s="47"/>
      <c r="AL91" s="47"/>
      <c r="AM91" s="47"/>
      <c r="AN91" s="47"/>
      <c r="AO91" s="47"/>
      <c r="AP91" s="47"/>
      <c r="AQ91" s="47"/>
      <c r="AR91" s="47"/>
    </row>
    <row r="92" spans="1:46" x14ac:dyDescent="0.25">
      <c r="A92" s="39">
        <f t="shared" ca="1" si="8"/>
        <v>47735</v>
      </c>
      <c r="B92" s="24">
        <f t="shared" ca="1" si="9"/>
        <v>47756</v>
      </c>
      <c r="C92" s="40">
        <f t="shared" si="19"/>
        <v>65</v>
      </c>
      <c r="D92" s="42">
        <f t="shared" si="20"/>
        <v>1466666.6666666716</v>
      </c>
      <c r="E92" s="42">
        <f t="shared" ref="E92:E155" si="22">IF(C92&gt;$E$6,0,IF(C92=$E$6,D92,$D$28/$D$6))</f>
        <v>8333.3333333333339</v>
      </c>
      <c r="F92" s="42">
        <f t="shared" si="10"/>
        <v>22720.703703703784</v>
      </c>
      <c r="G92" s="42"/>
      <c r="H92" s="42">
        <f t="shared" si="11"/>
        <v>0</v>
      </c>
      <c r="I92" s="42"/>
      <c r="J92" s="42"/>
      <c r="K92" s="42"/>
      <c r="L92" s="42"/>
      <c r="M92" s="42"/>
      <c r="N92" s="42"/>
      <c r="O92" s="44">
        <f t="shared" si="12"/>
        <v>31054.037037037117</v>
      </c>
      <c r="P92" s="45"/>
      <c r="Q92" s="40">
        <f t="shared" si="21"/>
        <v>65</v>
      </c>
      <c r="R92" s="42">
        <f t="shared" si="13"/>
        <v>1773713.45553561</v>
      </c>
      <c r="S92" s="46">
        <f t="shared" si="14"/>
        <v>28681.185234735603</v>
      </c>
      <c r="T92" s="42">
        <f t="shared" si="15"/>
        <v>2090.2643471642514</v>
      </c>
      <c r="U92" s="42">
        <f t="shared" si="16"/>
        <v>26590.920887571352</v>
      </c>
      <c r="V92" s="42"/>
      <c r="W92" s="42">
        <f t="shared" si="17"/>
        <v>0</v>
      </c>
      <c r="X92" s="42"/>
      <c r="Y92" s="42"/>
      <c r="Z92" s="42"/>
      <c r="AA92" s="42"/>
      <c r="AB92" s="42"/>
      <c r="AC92" s="42"/>
      <c r="AD92" s="44">
        <f t="shared" si="18"/>
        <v>28681.185234735603</v>
      </c>
      <c r="AE92" s="47"/>
      <c r="AF92" s="47"/>
      <c r="AG92" s="47"/>
      <c r="AH92" s="47"/>
      <c r="AI92" s="47"/>
      <c r="AJ92" s="47"/>
      <c r="AK92" s="47"/>
      <c r="AL92" s="47"/>
      <c r="AM92" s="47"/>
      <c r="AN92" s="47"/>
      <c r="AO92" s="47"/>
      <c r="AP92" s="47"/>
      <c r="AQ92" s="47"/>
      <c r="AR92" s="47"/>
    </row>
    <row r="93" spans="1:46" x14ac:dyDescent="0.25">
      <c r="A93" s="39">
        <f t="shared" ref="A93:A156" ca="1" si="23">IF(C93&gt;$E$6,"",EDATE(A92,1))</f>
        <v>47765</v>
      </c>
      <c r="B93" s="24">
        <f t="shared" ref="B93:B156" ca="1" si="24">IF(C93&gt;$E$6,0,EOMONTH(A93,0))</f>
        <v>47787</v>
      </c>
      <c r="C93" s="40">
        <f t="shared" si="19"/>
        <v>66</v>
      </c>
      <c r="D93" s="42">
        <f t="shared" si="20"/>
        <v>1458333.3333333384</v>
      </c>
      <c r="E93" s="42">
        <f t="shared" si="22"/>
        <v>8333.3333333333339</v>
      </c>
      <c r="F93" s="42">
        <f t="shared" ref="F93:F156" si="25">IF(C93&gt;$E$6,0,IF(C93&lt;=$E$7,D93*$D$7*31/360,IF(AND(C93&gt;$E$7,C93&lt;=($E$7+$E$8)),D93*$D$8*31/360,IF(AND(C93&gt;($E$7+$E$8),C93&lt;=($E$7+$E$8+$E$9)),D93*$D$9*31/360,D93*$D$10*31/360))))</f>
        <v>22591.608796296372</v>
      </c>
      <c r="G93" s="42"/>
      <c r="H93" s="42">
        <f t="shared" ref="H93:H156" si="26">IF(C93&gt;$E$6,0,$D$5*$D$13)</f>
        <v>0</v>
      </c>
      <c r="I93" s="42"/>
      <c r="J93" s="42"/>
      <c r="K93" s="42"/>
      <c r="L93" s="42"/>
      <c r="M93" s="42"/>
      <c r="N93" s="42"/>
      <c r="O93" s="44">
        <f t="shared" ref="O93:O156" si="27">IF(C93&gt;$D$6,0,SUM(E93:N93))</f>
        <v>30924.942129629708</v>
      </c>
      <c r="P93" s="45"/>
      <c r="Q93" s="40">
        <f t="shared" si="21"/>
        <v>66</v>
      </c>
      <c r="R93" s="42">
        <f t="shared" ref="R93:R156" si="28">IF(Q93&gt;$E$6,0,R92-T92)</f>
        <v>1771623.1911884458</v>
      </c>
      <c r="S93" s="46">
        <f t="shared" ref="S93:S156" si="29">IF(Q93&gt;$E$6,0,$AD$17)</f>
        <v>28681.185234735603</v>
      </c>
      <c r="T93" s="42">
        <f t="shared" ref="T93:T156" si="30">IF(Q93&gt;$E$6,0,IF(Q93=$E$6,R93,S93-U93))</f>
        <v>2121.6008935021528</v>
      </c>
      <c r="U93" s="42">
        <f t="shared" ref="U93:U156" si="31">IF(Q93&gt;$E$6,0,IF(Q93&lt;=$E$7,R93*$D$7/12,IF(AND(Q93&gt;$E$7,Q93&lt;=($E$7+$E$8)),R93*$D$8/12,IF(AND(Q93&gt;($E$7+$E$8),Q93&lt;=($E$7+$E$8+$E$9)),R93*$D$9/12,R93*$D$10/12))))</f>
        <v>26559.584341233451</v>
      </c>
      <c r="V93" s="42"/>
      <c r="W93" s="42">
        <f t="shared" ref="W93:W156" si="32">IF(Q93&gt;$E$6,0,$D$5*$D$13)</f>
        <v>0</v>
      </c>
      <c r="X93" s="42"/>
      <c r="Y93" s="42"/>
      <c r="Z93" s="42"/>
      <c r="AA93" s="42"/>
      <c r="AB93" s="42"/>
      <c r="AC93" s="42"/>
      <c r="AD93" s="44">
        <f t="shared" ref="AD93:AD156" si="33">IF(Q93&gt;$D$6,0,SUM(T93:AC93))</f>
        <v>28681.185234735603</v>
      </c>
      <c r="AE93" s="47"/>
      <c r="AF93" s="47"/>
      <c r="AG93" s="47"/>
      <c r="AH93" s="47"/>
      <c r="AI93" s="47"/>
      <c r="AJ93" s="47"/>
      <c r="AK93" s="47"/>
      <c r="AL93" s="47"/>
      <c r="AM93" s="47"/>
      <c r="AN93" s="47"/>
      <c r="AO93" s="47"/>
      <c r="AP93" s="47"/>
      <c r="AQ93" s="47"/>
      <c r="AR93" s="47"/>
    </row>
    <row r="94" spans="1:46" x14ac:dyDescent="0.25">
      <c r="A94" s="39">
        <f t="shared" ca="1" si="23"/>
        <v>47796</v>
      </c>
      <c r="B94" s="24">
        <f t="shared" ca="1" si="24"/>
        <v>47817</v>
      </c>
      <c r="C94" s="40">
        <f t="shared" ref="C94:C157" si="34">IF(C93&lt;$D$6,C93+1,"")</f>
        <v>67</v>
      </c>
      <c r="D94" s="42">
        <f t="shared" ref="D94:D157" si="35">IF(C94&gt;$E$6,0,D93-E93)</f>
        <v>1450000.0000000051</v>
      </c>
      <c r="E94" s="42">
        <f t="shared" si="22"/>
        <v>8333.3333333333339</v>
      </c>
      <c r="F94" s="42">
        <f t="shared" si="25"/>
        <v>22462.513888888971</v>
      </c>
      <c r="G94" s="42"/>
      <c r="H94" s="42">
        <f t="shared" si="26"/>
        <v>0</v>
      </c>
      <c r="I94" s="42"/>
      <c r="J94" s="42"/>
      <c r="K94" s="42"/>
      <c r="L94" s="42"/>
      <c r="M94" s="42"/>
      <c r="N94" s="42"/>
      <c r="O94" s="44">
        <f t="shared" si="27"/>
        <v>30795.847222222306</v>
      </c>
      <c r="P94" s="45"/>
      <c r="Q94" s="40">
        <f t="shared" ref="Q94:Q157" si="36">IF(Q93&lt;$D$6,Q93+1,"")</f>
        <v>67</v>
      </c>
      <c r="R94" s="42">
        <f t="shared" si="28"/>
        <v>1769501.5902949437</v>
      </c>
      <c r="S94" s="46">
        <f t="shared" si="29"/>
        <v>28681.185234735603</v>
      </c>
      <c r="T94" s="42">
        <f t="shared" si="30"/>
        <v>2153.4072268972377</v>
      </c>
      <c r="U94" s="42">
        <f t="shared" si="31"/>
        <v>26527.778007838366</v>
      </c>
      <c r="V94" s="42"/>
      <c r="W94" s="42">
        <f t="shared" si="32"/>
        <v>0</v>
      </c>
      <c r="X94" s="42"/>
      <c r="Y94" s="42"/>
      <c r="Z94" s="42"/>
      <c r="AA94" s="42"/>
      <c r="AB94" s="42"/>
      <c r="AC94" s="42"/>
      <c r="AD94" s="44">
        <f t="shared" si="33"/>
        <v>28681.185234735603</v>
      </c>
      <c r="AE94" s="47"/>
      <c r="AF94" s="47"/>
      <c r="AG94" s="47"/>
      <c r="AH94" s="47"/>
      <c r="AI94" s="47"/>
      <c r="AJ94" s="47"/>
      <c r="AK94" s="47"/>
      <c r="AL94" s="47"/>
      <c r="AM94" s="47"/>
      <c r="AN94" s="47"/>
      <c r="AO94" s="47"/>
      <c r="AP94" s="47"/>
      <c r="AQ94" s="47"/>
      <c r="AR94" s="47"/>
    </row>
    <row r="95" spans="1:46" x14ac:dyDescent="0.25">
      <c r="A95" s="39">
        <f t="shared" ca="1" si="23"/>
        <v>47826</v>
      </c>
      <c r="B95" s="24">
        <f t="shared" ca="1" si="24"/>
        <v>47848</v>
      </c>
      <c r="C95" s="40">
        <f t="shared" si="34"/>
        <v>68</v>
      </c>
      <c r="D95" s="42">
        <f t="shared" si="35"/>
        <v>1441666.6666666719</v>
      </c>
      <c r="E95" s="42">
        <f t="shared" si="22"/>
        <v>8333.3333333333339</v>
      </c>
      <c r="F95" s="42">
        <f t="shared" si="25"/>
        <v>22333.418981481562</v>
      </c>
      <c r="G95" s="42"/>
      <c r="H95" s="42">
        <f t="shared" si="26"/>
        <v>0</v>
      </c>
      <c r="I95" s="42"/>
      <c r="J95" s="42"/>
      <c r="K95" s="42"/>
      <c r="L95" s="42"/>
      <c r="M95" s="42"/>
      <c r="N95" s="42"/>
      <c r="O95" s="44">
        <f t="shared" si="27"/>
        <v>30666.752314814898</v>
      </c>
      <c r="P95" s="45"/>
      <c r="Q95" s="40">
        <f t="shared" si="36"/>
        <v>68</v>
      </c>
      <c r="R95" s="42">
        <f t="shared" si="28"/>
        <v>1767348.1830680463</v>
      </c>
      <c r="S95" s="46">
        <f t="shared" si="29"/>
        <v>28681.185234735603</v>
      </c>
      <c r="T95" s="42">
        <f t="shared" si="30"/>
        <v>2185.6903902404738</v>
      </c>
      <c r="U95" s="42">
        <f t="shared" si="31"/>
        <v>26495.49484449513</v>
      </c>
      <c r="V95" s="42"/>
      <c r="W95" s="42">
        <f t="shared" si="32"/>
        <v>0</v>
      </c>
      <c r="X95" s="42"/>
      <c r="Y95" s="42"/>
      <c r="Z95" s="42"/>
      <c r="AA95" s="42"/>
      <c r="AB95" s="42"/>
      <c r="AC95" s="42"/>
      <c r="AD95" s="44">
        <f t="shared" si="33"/>
        <v>28681.185234735603</v>
      </c>
      <c r="AE95" s="47"/>
      <c r="AF95" s="47"/>
      <c r="AG95" s="47"/>
      <c r="AH95" s="47"/>
      <c r="AI95" s="47"/>
      <c r="AJ95" s="47"/>
      <c r="AK95" s="47"/>
      <c r="AL95" s="47"/>
      <c r="AM95" s="47"/>
      <c r="AN95" s="47"/>
      <c r="AO95" s="47"/>
      <c r="AP95" s="47"/>
      <c r="AQ95" s="47"/>
      <c r="AR95" s="47"/>
    </row>
    <row r="96" spans="1:46" x14ac:dyDescent="0.25">
      <c r="A96" s="39">
        <f t="shared" ca="1" si="23"/>
        <v>47857</v>
      </c>
      <c r="B96" s="24">
        <f t="shared" ca="1" si="24"/>
        <v>47879</v>
      </c>
      <c r="C96" s="40">
        <f t="shared" si="34"/>
        <v>69</v>
      </c>
      <c r="D96" s="42">
        <f t="shared" si="35"/>
        <v>1433333.3333333386</v>
      </c>
      <c r="E96" s="42">
        <f t="shared" si="22"/>
        <v>8333.3333333333339</v>
      </c>
      <c r="F96" s="42">
        <f t="shared" si="25"/>
        <v>22204.324074074157</v>
      </c>
      <c r="G96" s="42"/>
      <c r="H96" s="42">
        <f t="shared" si="26"/>
        <v>0</v>
      </c>
      <c r="I96" s="42"/>
      <c r="J96" s="42"/>
      <c r="K96" s="42"/>
      <c r="L96" s="42"/>
      <c r="M96" s="42"/>
      <c r="N96" s="42"/>
      <c r="O96" s="44">
        <f t="shared" si="27"/>
        <v>30537.657407407489</v>
      </c>
      <c r="P96" s="45"/>
      <c r="Q96" s="40">
        <f t="shared" si="36"/>
        <v>69</v>
      </c>
      <c r="R96" s="42">
        <f t="shared" si="28"/>
        <v>1765162.4926778059</v>
      </c>
      <c r="S96" s="46">
        <f t="shared" si="29"/>
        <v>28681.185234735603</v>
      </c>
      <c r="T96" s="42">
        <f t="shared" si="30"/>
        <v>2218.4575320074946</v>
      </c>
      <c r="U96" s="42">
        <f t="shared" si="31"/>
        <v>26462.727702728109</v>
      </c>
      <c r="V96" s="42"/>
      <c r="W96" s="42">
        <f t="shared" si="32"/>
        <v>0</v>
      </c>
      <c r="X96" s="42"/>
      <c r="Y96" s="42"/>
      <c r="Z96" s="42"/>
      <c r="AA96" s="42"/>
      <c r="AB96" s="42"/>
      <c r="AC96" s="42"/>
      <c r="AD96" s="44">
        <f t="shared" si="33"/>
        <v>28681.185234735603</v>
      </c>
      <c r="AE96" s="47"/>
      <c r="AF96" s="47"/>
      <c r="AG96" s="47"/>
      <c r="AH96" s="47"/>
      <c r="AI96" s="47"/>
      <c r="AJ96" s="47"/>
      <c r="AK96" s="47"/>
      <c r="AL96" s="47"/>
      <c r="AM96" s="47"/>
      <c r="AN96" s="47"/>
      <c r="AO96" s="47"/>
      <c r="AP96" s="47"/>
      <c r="AQ96" s="47"/>
      <c r="AR96" s="47"/>
    </row>
    <row r="97" spans="1:44" x14ac:dyDescent="0.25">
      <c r="A97" s="39">
        <f t="shared" ca="1" si="23"/>
        <v>47888</v>
      </c>
      <c r="B97" s="24">
        <f t="shared" ca="1" si="24"/>
        <v>47907</v>
      </c>
      <c r="C97" s="40">
        <f t="shared" si="34"/>
        <v>70</v>
      </c>
      <c r="D97" s="42">
        <f t="shared" si="35"/>
        <v>1425000.0000000054</v>
      </c>
      <c r="E97" s="42">
        <f t="shared" si="22"/>
        <v>8333.3333333333339</v>
      </c>
      <c r="F97" s="42">
        <f t="shared" si="25"/>
        <v>22075.229166666748</v>
      </c>
      <c r="G97" s="42"/>
      <c r="H97" s="42">
        <f t="shared" si="26"/>
        <v>0</v>
      </c>
      <c r="I97" s="42"/>
      <c r="J97" s="42"/>
      <c r="K97" s="42"/>
      <c r="L97" s="42"/>
      <c r="M97" s="42"/>
      <c r="N97" s="42"/>
      <c r="O97" s="44">
        <f t="shared" si="27"/>
        <v>30408.56250000008</v>
      </c>
      <c r="P97" s="45"/>
      <c r="Q97" s="40">
        <f t="shared" si="36"/>
        <v>70</v>
      </c>
      <c r="R97" s="42">
        <f t="shared" si="28"/>
        <v>1762944.0351457985</v>
      </c>
      <c r="S97" s="46">
        <f t="shared" si="29"/>
        <v>28681.185234735603</v>
      </c>
      <c r="T97" s="42">
        <f t="shared" si="30"/>
        <v>2251.7159078415098</v>
      </c>
      <c r="U97" s="42">
        <f t="shared" si="31"/>
        <v>26429.469326894094</v>
      </c>
      <c r="V97" s="42"/>
      <c r="W97" s="42">
        <f t="shared" si="32"/>
        <v>0</v>
      </c>
      <c r="X97" s="42"/>
      <c r="Y97" s="42"/>
      <c r="Z97" s="42"/>
      <c r="AA97" s="42"/>
      <c r="AB97" s="42"/>
      <c r="AC97" s="42"/>
      <c r="AD97" s="44">
        <f t="shared" si="33"/>
        <v>28681.185234735603</v>
      </c>
      <c r="AE97" s="47"/>
      <c r="AF97" s="47"/>
      <c r="AG97" s="47"/>
      <c r="AH97" s="47"/>
      <c r="AI97" s="47"/>
      <c r="AJ97" s="47"/>
      <c r="AK97" s="47"/>
      <c r="AL97" s="47"/>
      <c r="AM97" s="47"/>
      <c r="AN97" s="47"/>
      <c r="AO97" s="47"/>
      <c r="AP97" s="47"/>
      <c r="AQ97" s="47"/>
      <c r="AR97" s="47"/>
    </row>
    <row r="98" spans="1:44" x14ac:dyDescent="0.25">
      <c r="A98" s="39">
        <f t="shared" ca="1" si="23"/>
        <v>47916</v>
      </c>
      <c r="B98" s="24">
        <f t="shared" ca="1" si="24"/>
        <v>47938</v>
      </c>
      <c r="C98" s="40">
        <f t="shared" si="34"/>
        <v>71</v>
      </c>
      <c r="D98" s="42">
        <f t="shared" si="35"/>
        <v>1416666.6666666721</v>
      </c>
      <c r="E98" s="42">
        <f t="shared" si="22"/>
        <v>8333.3333333333339</v>
      </c>
      <c r="F98" s="42">
        <f t="shared" si="25"/>
        <v>21946.134259259343</v>
      </c>
      <c r="G98" s="42"/>
      <c r="H98" s="42">
        <f t="shared" si="26"/>
        <v>0</v>
      </c>
      <c r="I98" s="42"/>
      <c r="J98" s="42"/>
      <c r="K98" s="42"/>
      <c r="L98" s="42"/>
      <c r="M98" s="42"/>
      <c r="N98" s="42"/>
      <c r="O98" s="44">
        <f t="shared" si="27"/>
        <v>30279.467592592679</v>
      </c>
      <c r="P98" s="45"/>
      <c r="Q98" s="40">
        <f t="shared" si="36"/>
        <v>71</v>
      </c>
      <c r="R98" s="42">
        <f t="shared" si="28"/>
        <v>1760692.319237957</v>
      </c>
      <c r="S98" s="46">
        <f t="shared" si="29"/>
        <v>28681.185234735603</v>
      </c>
      <c r="T98" s="42">
        <f t="shared" si="30"/>
        <v>2285.4728821598983</v>
      </c>
      <c r="U98" s="42">
        <f t="shared" si="31"/>
        <v>26395.712352575705</v>
      </c>
      <c r="V98" s="42"/>
      <c r="W98" s="42">
        <f t="shared" si="32"/>
        <v>0</v>
      </c>
      <c r="X98" s="42"/>
      <c r="Y98" s="42"/>
      <c r="Z98" s="42"/>
      <c r="AA98" s="42"/>
      <c r="AB98" s="42"/>
      <c r="AC98" s="42"/>
      <c r="AD98" s="44">
        <f t="shared" si="33"/>
        <v>28681.185234735603</v>
      </c>
      <c r="AE98" s="47"/>
      <c r="AF98" s="47"/>
      <c r="AG98" s="47"/>
      <c r="AH98" s="47"/>
      <c r="AI98" s="47"/>
      <c r="AJ98" s="47"/>
      <c r="AK98" s="47"/>
      <c r="AL98" s="47"/>
      <c r="AM98" s="47"/>
      <c r="AN98" s="47"/>
      <c r="AO98" s="47"/>
      <c r="AP98" s="47"/>
      <c r="AQ98" s="47"/>
      <c r="AR98" s="47"/>
    </row>
    <row r="99" spans="1:44" x14ac:dyDescent="0.25">
      <c r="A99" s="39">
        <f t="shared" ca="1" si="23"/>
        <v>47947</v>
      </c>
      <c r="B99" s="24">
        <f t="shared" ca="1" si="24"/>
        <v>47968</v>
      </c>
      <c r="C99" s="40">
        <f t="shared" si="34"/>
        <v>72</v>
      </c>
      <c r="D99" s="42">
        <f t="shared" si="35"/>
        <v>1408333.3333333388</v>
      </c>
      <c r="E99" s="42">
        <f t="shared" si="22"/>
        <v>8333.3333333333339</v>
      </c>
      <c r="F99" s="42">
        <f t="shared" si="25"/>
        <v>21817.039351851938</v>
      </c>
      <c r="G99" s="42"/>
      <c r="H99" s="42">
        <f t="shared" si="26"/>
        <v>0</v>
      </c>
      <c r="I99" s="42"/>
      <c r="J99" s="42"/>
      <c r="K99" s="42"/>
      <c r="L99" s="42"/>
      <c r="M99" s="42"/>
      <c r="N99" s="42"/>
      <c r="O99" s="44">
        <f t="shared" si="27"/>
        <v>30150.37268518527</v>
      </c>
      <c r="P99" s="45"/>
      <c r="Q99" s="40">
        <f t="shared" si="36"/>
        <v>72</v>
      </c>
      <c r="R99" s="42">
        <f t="shared" si="28"/>
        <v>1758406.846355797</v>
      </c>
      <c r="S99" s="46">
        <f t="shared" si="29"/>
        <v>28681.185234735603</v>
      </c>
      <c r="T99" s="42">
        <f t="shared" si="30"/>
        <v>2319.7359297849471</v>
      </c>
      <c r="U99" s="42">
        <f t="shared" si="31"/>
        <v>26361.449304950656</v>
      </c>
      <c r="V99" s="42"/>
      <c r="W99" s="42">
        <f t="shared" si="32"/>
        <v>0</v>
      </c>
      <c r="X99" s="42"/>
      <c r="Y99" s="42"/>
      <c r="Z99" s="42"/>
      <c r="AA99" s="42"/>
      <c r="AB99" s="42"/>
      <c r="AC99" s="42"/>
      <c r="AD99" s="44">
        <f t="shared" si="33"/>
        <v>28681.185234735603</v>
      </c>
      <c r="AE99" s="47"/>
      <c r="AF99" s="47"/>
      <c r="AG99" s="47"/>
      <c r="AH99" s="47"/>
      <c r="AI99" s="47"/>
      <c r="AJ99" s="47"/>
      <c r="AK99" s="47"/>
      <c r="AL99" s="47"/>
      <c r="AM99" s="47"/>
      <c r="AN99" s="47"/>
      <c r="AO99" s="47"/>
      <c r="AP99" s="47"/>
      <c r="AQ99" s="47"/>
      <c r="AR99" s="47"/>
    </row>
    <row r="100" spans="1:44" x14ac:dyDescent="0.25">
      <c r="A100" s="39">
        <f t="shared" ca="1" si="23"/>
        <v>47977</v>
      </c>
      <c r="B100" s="24">
        <f t="shared" ca="1" si="24"/>
        <v>47999</v>
      </c>
      <c r="C100" s="40">
        <f t="shared" si="34"/>
        <v>73</v>
      </c>
      <c r="D100" s="42">
        <f t="shared" si="35"/>
        <v>1400000.0000000056</v>
      </c>
      <c r="E100" s="42">
        <f t="shared" si="22"/>
        <v>8333.3333333333339</v>
      </c>
      <c r="F100" s="42">
        <f t="shared" si="25"/>
        <v>21687.944444444533</v>
      </c>
      <c r="G100" s="42"/>
      <c r="H100" s="42">
        <f t="shared" si="26"/>
        <v>0</v>
      </c>
      <c r="I100" s="42"/>
      <c r="J100" s="42"/>
      <c r="K100" s="42"/>
      <c r="L100" s="43">
        <f>IF(C100&gt;$E$6,0,D100*$D$17)</f>
        <v>9800.00000000004</v>
      </c>
      <c r="M100" s="42">
        <f>IF(C100&gt;$E$6,0,$D$3*$D$18)</f>
        <v>0</v>
      </c>
      <c r="N100" s="42"/>
      <c r="O100" s="44">
        <f t="shared" si="27"/>
        <v>39821.277777777912</v>
      </c>
      <c r="P100" s="45"/>
      <c r="Q100" s="40">
        <f t="shared" si="36"/>
        <v>73</v>
      </c>
      <c r="R100" s="42">
        <f t="shared" si="28"/>
        <v>1756087.110426012</v>
      </c>
      <c r="S100" s="46">
        <f t="shared" si="29"/>
        <v>28681.185234735603</v>
      </c>
      <c r="T100" s="42">
        <f t="shared" si="30"/>
        <v>2354.5126375989748</v>
      </c>
      <c r="U100" s="42">
        <f t="shared" si="31"/>
        <v>26326.672597136629</v>
      </c>
      <c r="V100" s="42"/>
      <c r="W100" s="42">
        <f t="shared" si="32"/>
        <v>0</v>
      </c>
      <c r="X100" s="42"/>
      <c r="Y100" s="42"/>
      <c r="Z100" s="42"/>
      <c r="AA100" s="43">
        <f>IF(Q100&gt;$E$6,0,R100*$D$17)</f>
        <v>12292.609772982083</v>
      </c>
      <c r="AB100" s="42">
        <f>IF(Q100&gt;$E$6,0,$D$3*$D$18)</f>
        <v>0</v>
      </c>
      <c r="AC100" s="42"/>
      <c r="AD100" s="44">
        <f t="shared" si="33"/>
        <v>40973.795007717687</v>
      </c>
      <c r="AE100" s="47"/>
      <c r="AF100" s="47"/>
      <c r="AG100" s="47"/>
      <c r="AH100" s="47"/>
      <c r="AI100" s="47"/>
      <c r="AJ100" s="47"/>
      <c r="AK100" s="47"/>
      <c r="AL100" s="47"/>
      <c r="AM100" s="47"/>
      <c r="AN100" s="47"/>
      <c r="AO100" s="47"/>
      <c r="AP100" s="47"/>
      <c r="AQ100" s="47"/>
      <c r="AR100" s="47"/>
    </row>
    <row r="101" spans="1:44" x14ac:dyDescent="0.25">
      <c r="A101" s="39">
        <f t="shared" ca="1" si="23"/>
        <v>48008</v>
      </c>
      <c r="B101" s="24">
        <f t="shared" ca="1" si="24"/>
        <v>48029</v>
      </c>
      <c r="C101" s="40">
        <f t="shared" si="34"/>
        <v>74</v>
      </c>
      <c r="D101" s="42">
        <f t="shared" si="35"/>
        <v>1391666.6666666723</v>
      </c>
      <c r="E101" s="42">
        <f t="shared" si="22"/>
        <v>8333.3333333333339</v>
      </c>
      <c r="F101" s="42">
        <f t="shared" si="25"/>
        <v>21558.849537037127</v>
      </c>
      <c r="G101" s="42"/>
      <c r="H101" s="42">
        <f t="shared" si="26"/>
        <v>0</v>
      </c>
      <c r="I101" s="42"/>
      <c r="J101" s="42"/>
      <c r="K101" s="42"/>
      <c r="L101" s="42"/>
      <c r="M101" s="42"/>
      <c r="N101" s="42"/>
      <c r="O101" s="44">
        <f t="shared" si="27"/>
        <v>29892.18287037046</v>
      </c>
      <c r="P101" s="45"/>
      <c r="Q101" s="40">
        <f t="shared" si="36"/>
        <v>74</v>
      </c>
      <c r="R101" s="42">
        <f t="shared" si="28"/>
        <v>1753732.5977884131</v>
      </c>
      <c r="S101" s="46">
        <f t="shared" si="29"/>
        <v>28681.185234735603</v>
      </c>
      <c r="T101" s="42">
        <f t="shared" si="30"/>
        <v>2389.8107062243107</v>
      </c>
      <c r="U101" s="42">
        <f t="shared" si="31"/>
        <v>26291.374528511293</v>
      </c>
      <c r="V101" s="42"/>
      <c r="W101" s="42">
        <f t="shared" si="32"/>
        <v>0</v>
      </c>
      <c r="X101" s="42"/>
      <c r="Y101" s="42"/>
      <c r="Z101" s="42"/>
      <c r="AA101" s="42"/>
      <c r="AB101" s="42"/>
      <c r="AC101" s="42"/>
      <c r="AD101" s="44">
        <f t="shared" si="33"/>
        <v>28681.185234735603</v>
      </c>
      <c r="AE101" s="47"/>
      <c r="AF101" s="47"/>
      <c r="AG101" s="47"/>
      <c r="AH101" s="47"/>
      <c r="AI101" s="47"/>
      <c r="AJ101" s="47"/>
      <c r="AK101" s="47"/>
      <c r="AL101" s="47"/>
      <c r="AM101" s="47"/>
      <c r="AN101" s="47"/>
      <c r="AO101" s="47"/>
      <c r="AP101" s="47"/>
      <c r="AQ101" s="47"/>
      <c r="AR101" s="47"/>
    </row>
    <row r="102" spans="1:44" x14ac:dyDescent="0.25">
      <c r="A102" s="39">
        <f t="shared" ca="1" si="23"/>
        <v>48038</v>
      </c>
      <c r="B102" s="24">
        <f t="shared" ca="1" si="24"/>
        <v>48060</v>
      </c>
      <c r="C102" s="40">
        <f t="shared" si="34"/>
        <v>75</v>
      </c>
      <c r="D102" s="42">
        <f t="shared" si="35"/>
        <v>1383333.3333333391</v>
      </c>
      <c r="E102" s="42">
        <f t="shared" si="22"/>
        <v>8333.3333333333339</v>
      </c>
      <c r="F102" s="42">
        <f t="shared" si="25"/>
        <v>21429.754629629719</v>
      </c>
      <c r="G102" s="42"/>
      <c r="H102" s="42">
        <f t="shared" si="26"/>
        <v>0</v>
      </c>
      <c r="I102" s="42"/>
      <c r="J102" s="42"/>
      <c r="K102" s="42"/>
      <c r="L102" s="42"/>
      <c r="M102" s="42"/>
      <c r="N102" s="42"/>
      <c r="O102" s="44">
        <f t="shared" si="27"/>
        <v>29763.087962963051</v>
      </c>
      <c r="P102" s="45"/>
      <c r="Q102" s="40">
        <f t="shared" si="36"/>
        <v>75</v>
      </c>
      <c r="R102" s="42">
        <f t="shared" si="28"/>
        <v>1751342.7870821888</v>
      </c>
      <c r="S102" s="46">
        <f t="shared" si="29"/>
        <v>28681.185234735603</v>
      </c>
      <c r="T102" s="42">
        <f t="shared" si="30"/>
        <v>2425.6379517284549</v>
      </c>
      <c r="U102" s="42">
        <f t="shared" si="31"/>
        <v>26255.547283007149</v>
      </c>
      <c r="V102" s="42"/>
      <c r="W102" s="42">
        <f t="shared" si="32"/>
        <v>0</v>
      </c>
      <c r="X102" s="42"/>
      <c r="Y102" s="42"/>
      <c r="Z102" s="42"/>
      <c r="AA102" s="42"/>
      <c r="AB102" s="42"/>
      <c r="AC102" s="42"/>
      <c r="AD102" s="44">
        <f t="shared" si="33"/>
        <v>28681.185234735603</v>
      </c>
      <c r="AE102" s="47"/>
      <c r="AF102" s="47"/>
      <c r="AG102" s="47"/>
      <c r="AH102" s="47"/>
      <c r="AI102" s="47"/>
      <c r="AJ102" s="47"/>
      <c r="AK102" s="47"/>
      <c r="AL102" s="47"/>
      <c r="AM102" s="47"/>
      <c r="AN102" s="47"/>
      <c r="AO102" s="47"/>
      <c r="AP102" s="47"/>
      <c r="AQ102" s="47"/>
      <c r="AR102" s="47"/>
    </row>
    <row r="103" spans="1:44" x14ac:dyDescent="0.25">
      <c r="A103" s="39">
        <f t="shared" ca="1" si="23"/>
        <v>48069</v>
      </c>
      <c r="B103" s="24">
        <f t="shared" ca="1" si="24"/>
        <v>48091</v>
      </c>
      <c r="C103" s="40">
        <f t="shared" si="34"/>
        <v>76</v>
      </c>
      <c r="D103" s="42">
        <f t="shared" si="35"/>
        <v>1375000.0000000058</v>
      </c>
      <c r="E103" s="42">
        <f t="shared" si="22"/>
        <v>8333.3333333333339</v>
      </c>
      <c r="F103" s="42">
        <f t="shared" si="25"/>
        <v>21300.659722222314</v>
      </c>
      <c r="G103" s="42"/>
      <c r="H103" s="42">
        <f t="shared" si="26"/>
        <v>0</v>
      </c>
      <c r="I103" s="42"/>
      <c r="J103" s="42"/>
      <c r="K103" s="42"/>
      <c r="L103" s="42"/>
      <c r="M103" s="42"/>
      <c r="N103" s="42"/>
      <c r="O103" s="44">
        <f t="shared" si="27"/>
        <v>29633.993055555649</v>
      </c>
      <c r="P103" s="45"/>
      <c r="Q103" s="40">
        <f t="shared" si="36"/>
        <v>76</v>
      </c>
      <c r="R103" s="42">
        <f t="shared" si="28"/>
        <v>1748917.1491304603</v>
      </c>
      <c r="S103" s="46">
        <f t="shared" si="29"/>
        <v>28681.185234735603</v>
      </c>
      <c r="T103" s="42">
        <f t="shared" si="30"/>
        <v>2462.0023073547818</v>
      </c>
      <c r="U103" s="42">
        <f t="shared" si="31"/>
        <v>26219.182927380822</v>
      </c>
      <c r="V103" s="42"/>
      <c r="W103" s="42">
        <f t="shared" si="32"/>
        <v>0</v>
      </c>
      <c r="X103" s="42"/>
      <c r="Y103" s="42"/>
      <c r="Z103" s="42"/>
      <c r="AA103" s="42"/>
      <c r="AB103" s="42"/>
      <c r="AC103" s="42"/>
      <c r="AD103" s="44">
        <f t="shared" si="33"/>
        <v>28681.185234735603</v>
      </c>
      <c r="AE103" s="47"/>
      <c r="AF103" s="47"/>
      <c r="AG103" s="47"/>
      <c r="AH103" s="47"/>
      <c r="AI103" s="47"/>
      <c r="AJ103" s="47"/>
      <c r="AK103" s="47"/>
      <c r="AL103" s="47"/>
      <c r="AM103" s="47"/>
      <c r="AN103" s="47"/>
      <c r="AO103" s="47"/>
      <c r="AP103" s="47"/>
      <c r="AQ103" s="47"/>
      <c r="AR103" s="47"/>
    </row>
    <row r="104" spans="1:44" x14ac:dyDescent="0.25">
      <c r="A104" s="39">
        <f t="shared" ca="1" si="23"/>
        <v>48100</v>
      </c>
      <c r="B104" s="24">
        <f t="shared" ca="1" si="24"/>
        <v>48121</v>
      </c>
      <c r="C104" s="40">
        <f t="shared" si="34"/>
        <v>77</v>
      </c>
      <c r="D104" s="42">
        <f t="shared" si="35"/>
        <v>1366666.6666666726</v>
      </c>
      <c r="E104" s="42">
        <f t="shared" si="22"/>
        <v>8333.3333333333339</v>
      </c>
      <c r="F104" s="42">
        <f t="shared" si="25"/>
        <v>21171.564814814908</v>
      </c>
      <c r="G104" s="42"/>
      <c r="H104" s="42">
        <f t="shared" si="26"/>
        <v>0</v>
      </c>
      <c r="I104" s="42"/>
      <c r="J104" s="42"/>
      <c r="K104" s="42"/>
      <c r="L104" s="42"/>
      <c r="M104" s="42"/>
      <c r="N104" s="42"/>
      <c r="O104" s="44">
        <f t="shared" si="27"/>
        <v>29504.898148148241</v>
      </c>
      <c r="P104" s="45"/>
      <c r="Q104" s="40">
        <f t="shared" si="36"/>
        <v>77</v>
      </c>
      <c r="R104" s="42">
        <f t="shared" si="28"/>
        <v>1746455.1468231056</v>
      </c>
      <c r="S104" s="46">
        <f t="shared" si="29"/>
        <v>28681.185234735603</v>
      </c>
      <c r="T104" s="42">
        <f t="shared" si="30"/>
        <v>2498.9118252792105</v>
      </c>
      <c r="U104" s="42">
        <f t="shared" si="31"/>
        <v>26182.273409456393</v>
      </c>
      <c r="V104" s="42"/>
      <c r="W104" s="42">
        <f t="shared" si="32"/>
        <v>0</v>
      </c>
      <c r="X104" s="42"/>
      <c r="Y104" s="42"/>
      <c r="Z104" s="42"/>
      <c r="AA104" s="42"/>
      <c r="AB104" s="42"/>
      <c r="AC104" s="42"/>
      <c r="AD104" s="44">
        <f t="shared" si="33"/>
        <v>28681.185234735603</v>
      </c>
      <c r="AE104" s="47"/>
      <c r="AF104" s="47"/>
      <c r="AG104" s="47"/>
      <c r="AH104" s="47"/>
      <c r="AI104" s="47"/>
      <c r="AJ104" s="47"/>
      <c r="AK104" s="47"/>
      <c r="AL104" s="47"/>
      <c r="AM104" s="47"/>
      <c r="AN104" s="47"/>
      <c r="AO104" s="47"/>
      <c r="AP104" s="47"/>
      <c r="AQ104" s="47"/>
      <c r="AR104" s="47"/>
    </row>
    <row r="105" spans="1:44" x14ac:dyDescent="0.25">
      <c r="A105" s="39">
        <f t="shared" ca="1" si="23"/>
        <v>48130</v>
      </c>
      <c r="B105" s="24">
        <f t="shared" ca="1" si="24"/>
        <v>48152</v>
      </c>
      <c r="C105" s="40">
        <f t="shared" si="34"/>
        <v>78</v>
      </c>
      <c r="D105" s="42">
        <f t="shared" si="35"/>
        <v>1358333.3333333393</v>
      </c>
      <c r="E105" s="42">
        <f t="shared" si="22"/>
        <v>8333.3333333333339</v>
      </c>
      <c r="F105" s="42">
        <f t="shared" si="25"/>
        <v>21042.4699074075</v>
      </c>
      <c r="G105" s="42"/>
      <c r="H105" s="42">
        <f t="shared" si="26"/>
        <v>0</v>
      </c>
      <c r="I105" s="42"/>
      <c r="J105" s="42"/>
      <c r="K105" s="42"/>
      <c r="L105" s="42"/>
      <c r="M105" s="42"/>
      <c r="N105" s="42"/>
      <c r="O105" s="44">
        <f t="shared" si="27"/>
        <v>29375.803240740832</v>
      </c>
      <c r="P105" s="45"/>
      <c r="Q105" s="40">
        <f t="shared" si="36"/>
        <v>78</v>
      </c>
      <c r="R105" s="42">
        <f t="shared" si="28"/>
        <v>1743956.2349978264</v>
      </c>
      <c r="S105" s="46">
        <f t="shared" si="29"/>
        <v>28681.185234735603</v>
      </c>
      <c r="T105" s="42">
        <f t="shared" si="30"/>
        <v>2536.3746783931892</v>
      </c>
      <c r="U105" s="42">
        <f t="shared" si="31"/>
        <v>26144.810556342414</v>
      </c>
      <c r="V105" s="42"/>
      <c r="W105" s="42">
        <f t="shared" si="32"/>
        <v>0</v>
      </c>
      <c r="X105" s="42"/>
      <c r="Y105" s="42"/>
      <c r="Z105" s="42"/>
      <c r="AA105" s="42"/>
      <c r="AB105" s="42"/>
      <c r="AC105" s="42"/>
      <c r="AD105" s="44">
        <f t="shared" si="33"/>
        <v>28681.185234735603</v>
      </c>
      <c r="AE105" s="47"/>
      <c r="AF105" s="47"/>
      <c r="AG105" s="47"/>
      <c r="AH105" s="47"/>
      <c r="AI105" s="47"/>
      <c r="AJ105" s="47"/>
      <c r="AK105" s="47"/>
      <c r="AL105" s="47"/>
      <c r="AM105" s="47"/>
      <c r="AN105" s="47"/>
      <c r="AO105" s="47"/>
      <c r="AP105" s="47"/>
      <c r="AQ105" s="47"/>
      <c r="AR105" s="47"/>
    </row>
    <row r="106" spans="1:44" x14ac:dyDescent="0.25">
      <c r="A106" s="39">
        <f t="shared" ca="1" si="23"/>
        <v>48161</v>
      </c>
      <c r="B106" s="24">
        <f t="shared" ca="1" si="24"/>
        <v>48182</v>
      </c>
      <c r="C106" s="40">
        <f t="shared" si="34"/>
        <v>79</v>
      </c>
      <c r="D106" s="42">
        <f t="shared" si="35"/>
        <v>1350000.0000000061</v>
      </c>
      <c r="E106" s="42">
        <f t="shared" si="22"/>
        <v>8333.3333333333339</v>
      </c>
      <c r="F106" s="42">
        <f t="shared" si="25"/>
        <v>20913.375000000095</v>
      </c>
      <c r="G106" s="42"/>
      <c r="H106" s="42">
        <f t="shared" si="26"/>
        <v>0</v>
      </c>
      <c r="I106" s="42"/>
      <c r="J106" s="42"/>
      <c r="K106" s="42"/>
      <c r="L106" s="42"/>
      <c r="M106" s="42"/>
      <c r="N106" s="42"/>
      <c r="O106" s="44">
        <f t="shared" si="27"/>
        <v>29246.70833333343</v>
      </c>
      <c r="P106" s="45"/>
      <c r="Q106" s="40">
        <f t="shared" si="36"/>
        <v>79</v>
      </c>
      <c r="R106" s="42">
        <f t="shared" si="28"/>
        <v>1741419.8603194333</v>
      </c>
      <c r="S106" s="46">
        <f t="shared" si="29"/>
        <v>28681.185234735603</v>
      </c>
      <c r="T106" s="42">
        <f t="shared" si="30"/>
        <v>2574.3991621134337</v>
      </c>
      <c r="U106" s="42">
        <f t="shared" si="31"/>
        <v>26106.78607262217</v>
      </c>
      <c r="V106" s="42"/>
      <c r="W106" s="42">
        <f t="shared" si="32"/>
        <v>0</v>
      </c>
      <c r="X106" s="42"/>
      <c r="Y106" s="42"/>
      <c r="Z106" s="42"/>
      <c r="AA106" s="42"/>
      <c r="AB106" s="42"/>
      <c r="AC106" s="42"/>
      <c r="AD106" s="44">
        <f t="shared" si="33"/>
        <v>28681.185234735603</v>
      </c>
      <c r="AE106" s="47"/>
      <c r="AF106" s="47"/>
      <c r="AG106" s="47"/>
      <c r="AH106" s="47"/>
      <c r="AI106" s="47"/>
      <c r="AJ106" s="47"/>
      <c r="AK106" s="47"/>
      <c r="AL106" s="47"/>
      <c r="AM106" s="47"/>
      <c r="AN106" s="47"/>
      <c r="AO106" s="47"/>
      <c r="AP106" s="47"/>
      <c r="AQ106" s="47"/>
      <c r="AR106" s="47"/>
    </row>
    <row r="107" spans="1:44" x14ac:dyDescent="0.25">
      <c r="A107" s="39">
        <f t="shared" ca="1" si="23"/>
        <v>48191</v>
      </c>
      <c r="B107" s="24">
        <f t="shared" ca="1" si="24"/>
        <v>48213</v>
      </c>
      <c r="C107" s="40">
        <f t="shared" si="34"/>
        <v>80</v>
      </c>
      <c r="D107" s="42">
        <f t="shared" si="35"/>
        <v>1341666.6666666728</v>
      </c>
      <c r="E107" s="42">
        <f t="shared" si="22"/>
        <v>8333.3333333333339</v>
      </c>
      <c r="F107" s="42">
        <f t="shared" si="25"/>
        <v>20784.280092592686</v>
      </c>
      <c r="G107" s="42"/>
      <c r="H107" s="42">
        <f t="shared" si="26"/>
        <v>0</v>
      </c>
      <c r="I107" s="42"/>
      <c r="J107" s="42"/>
      <c r="K107" s="42"/>
      <c r="L107" s="42"/>
      <c r="M107" s="42"/>
      <c r="N107" s="42"/>
      <c r="O107" s="44">
        <f t="shared" si="27"/>
        <v>29117.613425926022</v>
      </c>
      <c r="P107" s="45"/>
      <c r="Q107" s="40">
        <f t="shared" si="36"/>
        <v>80</v>
      </c>
      <c r="R107" s="42">
        <f t="shared" si="28"/>
        <v>1738845.4611573198</v>
      </c>
      <c r="S107" s="46">
        <f t="shared" si="29"/>
        <v>28681.185234735603</v>
      </c>
      <c r="T107" s="42">
        <f t="shared" si="30"/>
        <v>2612.9936962187821</v>
      </c>
      <c r="U107" s="42">
        <f t="shared" si="31"/>
        <v>26068.191538516821</v>
      </c>
      <c r="V107" s="42"/>
      <c r="W107" s="42">
        <f t="shared" si="32"/>
        <v>0</v>
      </c>
      <c r="X107" s="42"/>
      <c r="Y107" s="42"/>
      <c r="Z107" s="42"/>
      <c r="AA107" s="42"/>
      <c r="AB107" s="42"/>
      <c r="AC107" s="42"/>
      <c r="AD107" s="44">
        <f t="shared" si="33"/>
        <v>28681.185234735603</v>
      </c>
      <c r="AE107" s="47"/>
      <c r="AF107" s="47"/>
      <c r="AG107" s="47"/>
      <c r="AH107" s="47"/>
      <c r="AI107" s="47"/>
      <c r="AJ107" s="47"/>
      <c r="AK107" s="47"/>
      <c r="AL107" s="47"/>
      <c r="AM107" s="47"/>
      <c r="AN107" s="47"/>
      <c r="AO107" s="47"/>
      <c r="AP107" s="47"/>
      <c r="AQ107" s="47"/>
      <c r="AR107" s="47"/>
    </row>
    <row r="108" spans="1:44" x14ac:dyDescent="0.25">
      <c r="A108" s="39">
        <f t="shared" ca="1" si="23"/>
        <v>48222</v>
      </c>
      <c r="B108" s="24">
        <f t="shared" ca="1" si="24"/>
        <v>48244</v>
      </c>
      <c r="C108" s="40">
        <f t="shared" si="34"/>
        <v>81</v>
      </c>
      <c r="D108" s="42">
        <f t="shared" si="35"/>
        <v>1333333.3333333395</v>
      </c>
      <c r="E108" s="42">
        <f t="shared" si="22"/>
        <v>8333.3333333333339</v>
      </c>
      <c r="F108" s="42">
        <f t="shared" si="25"/>
        <v>20655.185185185281</v>
      </c>
      <c r="G108" s="42"/>
      <c r="H108" s="42">
        <f t="shared" si="26"/>
        <v>0</v>
      </c>
      <c r="I108" s="42"/>
      <c r="J108" s="42"/>
      <c r="K108" s="42"/>
      <c r="L108" s="42"/>
      <c r="M108" s="42"/>
      <c r="N108" s="42"/>
      <c r="O108" s="44">
        <f t="shared" si="27"/>
        <v>28988.518518518613</v>
      </c>
      <c r="P108" s="45"/>
      <c r="Q108" s="40">
        <f t="shared" si="36"/>
        <v>81</v>
      </c>
      <c r="R108" s="42">
        <f t="shared" si="28"/>
        <v>1736232.467461101</v>
      </c>
      <c r="S108" s="46">
        <f t="shared" si="29"/>
        <v>28681.185234735603</v>
      </c>
      <c r="T108" s="42">
        <f t="shared" si="30"/>
        <v>2652.1668267145978</v>
      </c>
      <c r="U108" s="42">
        <f t="shared" si="31"/>
        <v>26029.018408021006</v>
      </c>
      <c r="V108" s="42"/>
      <c r="W108" s="42">
        <f t="shared" si="32"/>
        <v>0</v>
      </c>
      <c r="X108" s="42"/>
      <c r="Y108" s="42"/>
      <c r="Z108" s="42"/>
      <c r="AA108" s="42"/>
      <c r="AB108" s="42"/>
      <c r="AC108" s="42"/>
      <c r="AD108" s="44">
        <f t="shared" si="33"/>
        <v>28681.185234735603</v>
      </c>
      <c r="AE108" s="47"/>
      <c r="AF108" s="47"/>
      <c r="AG108" s="47"/>
      <c r="AH108" s="47"/>
      <c r="AI108" s="47"/>
      <c r="AJ108" s="47"/>
      <c r="AK108" s="47"/>
      <c r="AL108" s="47"/>
      <c r="AM108" s="47"/>
      <c r="AN108" s="47"/>
      <c r="AO108" s="47"/>
      <c r="AP108" s="47"/>
      <c r="AQ108" s="47"/>
      <c r="AR108" s="47"/>
    </row>
    <row r="109" spans="1:44" x14ac:dyDescent="0.25">
      <c r="A109" s="39">
        <f t="shared" ca="1" si="23"/>
        <v>48253</v>
      </c>
      <c r="B109" s="24">
        <f t="shared" ca="1" si="24"/>
        <v>48273</v>
      </c>
      <c r="C109" s="40">
        <f t="shared" si="34"/>
        <v>82</v>
      </c>
      <c r="D109" s="42">
        <f t="shared" si="35"/>
        <v>1325000.0000000063</v>
      </c>
      <c r="E109" s="42">
        <f t="shared" si="22"/>
        <v>8333.3333333333339</v>
      </c>
      <c r="F109" s="42">
        <f t="shared" si="25"/>
        <v>20526.090277777876</v>
      </c>
      <c r="G109" s="42"/>
      <c r="H109" s="42">
        <f t="shared" si="26"/>
        <v>0</v>
      </c>
      <c r="I109" s="42"/>
      <c r="J109" s="42"/>
      <c r="K109" s="42"/>
      <c r="L109" s="42"/>
      <c r="M109" s="42"/>
      <c r="N109" s="42"/>
      <c r="O109" s="44">
        <f t="shared" si="27"/>
        <v>28859.423611111211</v>
      </c>
      <c r="P109" s="45"/>
      <c r="Q109" s="40">
        <f t="shared" si="36"/>
        <v>82</v>
      </c>
      <c r="R109" s="42">
        <f t="shared" si="28"/>
        <v>1733580.3006343865</v>
      </c>
      <c r="S109" s="46">
        <f t="shared" si="29"/>
        <v>28681.185234735603</v>
      </c>
      <c r="T109" s="42">
        <f t="shared" si="30"/>
        <v>2691.9272277250893</v>
      </c>
      <c r="U109" s="42">
        <f t="shared" si="31"/>
        <v>25989.258007010514</v>
      </c>
      <c r="V109" s="42"/>
      <c r="W109" s="42">
        <f t="shared" si="32"/>
        <v>0</v>
      </c>
      <c r="X109" s="42"/>
      <c r="Y109" s="42"/>
      <c r="Z109" s="42"/>
      <c r="AA109" s="42"/>
      <c r="AB109" s="42"/>
      <c r="AC109" s="42"/>
      <c r="AD109" s="44">
        <f t="shared" si="33"/>
        <v>28681.185234735603</v>
      </c>
      <c r="AE109" s="47"/>
      <c r="AF109" s="47"/>
      <c r="AG109" s="47"/>
      <c r="AH109" s="47"/>
      <c r="AI109" s="47"/>
      <c r="AJ109" s="47"/>
      <c r="AK109" s="47"/>
      <c r="AL109" s="47"/>
      <c r="AM109" s="47"/>
      <c r="AN109" s="47"/>
      <c r="AO109" s="47"/>
      <c r="AP109" s="47"/>
      <c r="AQ109" s="47"/>
      <c r="AR109" s="47"/>
    </row>
    <row r="110" spans="1:44" x14ac:dyDescent="0.25">
      <c r="A110" s="39">
        <f t="shared" ca="1" si="23"/>
        <v>48282</v>
      </c>
      <c r="B110" s="24">
        <f t="shared" ca="1" si="24"/>
        <v>48304</v>
      </c>
      <c r="C110" s="40">
        <f t="shared" si="34"/>
        <v>83</v>
      </c>
      <c r="D110" s="42">
        <f t="shared" si="35"/>
        <v>1316666.666666673</v>
      </c>
      <c r="E110" s="42">
        <f t="shared" si="22"/>
        <v>8333.3333333333339</v>
      </c>
      <c r="F110" s="42">
        <f t="shared" si="25"/>
        <v>20396.995370370467</v>
      </c>
      <c r="G110" s="42"/>
      <c r="H110" s="42">
        <f t="shared" si="26"/>
        <v>0</v>
      </c>
      <c r="I110" s="42"/>
      <c r="J110" s="42"/>
      <c r="K110" s="42"/>
      <c r="L110" s="42"/>
      <c r="M110" s="42"/>
      <c r="N110" s="42"/>
      <c r="O110" s="44">
        <f t="shared" si="27"/>
        <v>28730.328703703803</v>
      </c>
      <c r="P110" s="45"/>
      <c r="Q110" s="40">
        <f t="shared" si="36"/>
        <v>83</v>
      </c>
      <c r="R110" s="42">
        <f t="shared" si="28"/>
        <v>1730888.3734066614</v>
      </c>
      <c r="S110" s="46">
        <f t="shared" si="29"/>
        <v>28681.185234735603</v>
      </c>
      <c r="T110" s="42">
        <f t="shared" si="30"/>
        <v>2732.2837034140684</v>
      </c>
      <c r="U110" s="42">
        <f t="shared" si="31"/>
        <v>25948.901531321535</v>
      </c>
      <c r="V110" s="42"/>
      <c r="W110" s="42">
        <f t="shared" si="32"/>
        <v>0</v>
      </c>
      <c r="X110" s="42"/>
      <c r="Y110" s="42"/>
      <c r="Z110" s="42"/>
      <c r="AA110" s="42"/>
      <c r="AB110" s="42"/>
      <c r="AC110" s="42"/>
      <c r="AD110" s="44">
        <f t="shared" si="33"/>
        <v>28681.185234735603</v>
      </c>
      <c r="AE110" s="47"/>
      <c r="AF110" s="47"/>
      <c r="AG110" s="47"/>
      <c r="AH110" s="47"/>
      <c r="AI110" s="47"/>
      <c r="AJ110" s="47"/>
      <c r="AK110" s="47"/>
      <c r="AL110" s="47"/>
      <c r="AM110" s="47"/>
      <c r="AN110" s="47"/>
      <c r="AO110" s="47"/>
      <c r="AP110" s="47"/>
      <c r="AQ110" s="47"/>
      <c r="AR110" s="47"/>
    </row>
    <row r="111" spans="1:44" x14ac:dyDescent="0.25">
      <c r="A111" s="39">
        <f t="shared" ca="1" si="23"/>
        <v>48313</v>
      </c>
      <c r="B111" s="24">
        <f t="shared" ca="1" si="24"/>
        <v>48334</v>
      </c>
      <c r="C111" s="40">
        <f t="shared" si="34"/>
        <v>84</v>
      </c>
      <c r="D111" s="42">
        <f t="shared" si="35"/>
        <v>1308333.3333333398</v>
      </c>
      <c r="E111" s="42">
        <f t="shared" si="22"/>
        <v>8333.3333333333339</v>
      </c>
      <c r="F111" s="42">
        <f t="shared" si="25"/>
        <v>20267.900462963062</v>
      </c>
      <c r="G111" s="42"/>
      <c r="H111" s="42">
        <f t="shared" si="26"/>
        <v>0</v>
      </c>
      <c r="I111" s="42"/>
      <c r="J111" s="42"/>
      <c r="K111" s="42"/>
      <c r="L111" s="42"/>
      <c r="M111" s="42"/>
      <c r="N111" s="42"/>
      <c r="O111" s="44">
        <f t="shared" si="27"/>
        <v>28601.233796296394</v>
      </c>
      <c r="P111" s="45"/>
      <c r="Q111" s="40">
        <f t="shared" si="36"/>
        <v>84</v>
      </c>
      <c r="R111" s="42">
        <f t="shared" si="28"/>
        <v>1728156.0897032474</v>
      </c>
      <c r="S111" s="46">
        <f t="shared" si="29"/>
        <v>28681.185234735603</v>
      </c>
      <c r="T111" s="42">
        <f t="shared" si="30"/>
        <v>2773.2451899344196</v>
      </c>
      <c r="U111" s="42">
        <f t="shared" si="31"/>
        <v>25907.940044801184</v>
      </c>
      <c r="V111" s="42"/>
      <c r="W111" s="42">
        <f t="shared" si="32"/>
        <v>0</v>
      </c>
      <c r="X111" s="42"/>
      <c r="Y111" s="42"/>
      <c r="Z111" s="42"/>
      <c r="AA111" s="42"/>
      <c r="AB111" s="42"/>
      <c r="AC111" s="42"/>
      <c r="AD111" s="44">
        <f t="shared" si="33"/>
        <v>28681.185234735603</v>
      </c>
      <c r="AE111" s="47"/>
      <c r="AF111" s="47"/>
      <c r="AG111" s="47"/>
      <c r="AH111" s="47"/>
      <c r="AI111" s="47"/>
      <c r="AJ111" s="47"/>
      <c r="AK111" s="47"/>
      <c r="AL111" s="47"/>
      <c r="AM111" s="47"/>
      <c r="AN111" s="47"/>
      <c r="AO111" s="47"/>
      <c r="AP111" s="47"/>
      <c r="AQ111" s="47"/>
      <c r="AR111" s="47"/>
    </row>
    <row r="112" spans="1:44" x14ac:dyDescent="0.25">
      <c r="A112" s="39">
        <f t="shared" ca="1" si="23"/>
        <v>48343</v>
      </c>
      <c r="B112" s="24">
        <f t="shared" ca="1" si="24"/>
        <v>48365</v>
      </c>
      <c r="C112" s="40">
        <f t="shared" si="34"/>
        <v>85</v>
      </c>
      <c r="D112" s="42">
        <f t="shared" si="35"/>
        <v>1300000.0000000065</v>
      </c>
      <c r="E112" s="42">
        <f t="shared" si="22"/>
        <v>8333.3333333333339</v>
      </c>
      <c r="F112" s="42">
        <f t="shared" si="25"/>
        <v>20138.805555555657</v>
      </c>
      <c r="G112" s="30"/>
      <c r="H112" s="42">
        <f t="shared" si="26"/>
        <v>0</v>
      </c>
      <c r="I112" s="30"/>
      <c r="J112" s="30"/>
      <c r="K112" s="42"/>
      <c r="L112" s="43">
        <f>IF(C112&gt;$E$6,0,D112*$D$17)</f>
        <v>9100.0000000000455</v>
      </c>
      <c r="M112" s="42">
        <f>IF(C112&gt;$E$6,0,$D$3*$D$18)</f>
        <v>0</v>
      </c>
      <c r="N112" s="42"/>
      <c r="O112" s="44">
        <f t="shared" si="27"/>
        <v>37572.138888889036</v>
      </c>
      <c r="Q112" s="40">
        <f t="shared" si="36"/>
        <v>85</v>
      </c>
      <c r="R112" s="42">
        <f t="shared" si="28"/>
        <v>1725382.8445133129</v>
      </c>
      <c r="S112" s="46">
        <f t="shared" si="29"/>
        <v>28681.185234735603</v>
      </c>
      <c r="T112" s="42">
        <f t="shared" si="30"/>
        <v>2814.820757406851</v>
      </c>
      <c r="U112" s="42">
        <f t="shared" si="31"/>
        <v>25866.364477328752</v>
      </c>
      <c r="V112" s="30"/>
      <c r="W112" s="42">
        <f t="shared" si="32"/>
        <v>0</v>
      </c>
      <c r="X112" s="30"/>
      <c r="Y112" s="30"/>
      <c r="Z112" s="42"/>
      <c r="AA112" s="43">
        <f>IF(Q112&gt;$E$6,0,R112*$D$17)</f>
        <v>12077.67991159319</v>
      </c>
      <c r="AB112" s="42">
        <f>IF(Q112&gt;$E$6,0,$D$3*$D$18)</f>
        <v>0</v>
      </c>
      <c r="AC112" s="42"/>
      <c r="AD112" s="44">
        <f t="shared" si="33"/>
        <v>40758.865146328797</v>
      </c>
    </row>
    <row r="113" spans="1:30" x14ac:dyDescent="0.25">
      <c r="A113" s="39">
        <f t="shared" ca="1" si="23"/>
        <v>48374</v>
      </c>
      <c r="B113" s="24">
        <f t="shared" ca="1" si="24"/>
        <v>48395</v>
      </c>
      <c r="C113" s="40">
        <f t="shared" si="34"/>
        <v>86</v>
      </c>
      <c r="D113" s="42">
        <f t="shared" si="35"/>
        <v>1291666.6666666733</v>
      </c>
      <c r="E113" s="42">
        <f t="shared" si="22"/>
        <v>8333.3333333333339</v>
      </c>
      <c r="F113" s="42">
        <f t="shared" si="25"/>
        <v>20009.710648148251</v>
      </c>
      <c r="G113" s="30"/>
      <c r="H113" s="42">
        <f t="shared" si="26"/>
        <v>0</v>
      </c>
      <c r="I113" s="30"/>
      <c r="J113" s="30"/>
      <c r="K113" s="30"/>
      <c r="L113" s="42"/>
      <c r="M113" s="42"/>
      <c r="N113" s="42"/>
      <c r="O113" s="44">
        <f t="shared" si="27"/>
        <v>28343.043981481584</v>
      </c>
      <c r="Q113" s="40">
        <f t="shared" si="36"/>
        <v>86</v>
      </c>
      <c r="R113" s="42">
        <f t="shared" si="28"/>
        <v>1722568.0237559061</v>
      </c>
      <c r="S113" s="46">
        <f t="shared" si="29"/>
        <v>28681.185234735603</v>
      </c>
      <c r="T113" s="42">
        <f t="shared" si="30"/>
        <v>2857.01961192831</v>
      </c>
      <c r="U113" s="42">
        <f t="shared" si="31"/>
        <v>25824.165622807293</v>
      </c>
      <c r="V113" s="30"/>
      <c r="W113" s="42">
        <f t="shared" si="32"/>
        <v>0</v>
      </c>
      <c r="X113" s="30"/>
      <c r="Y113" s="30"/>
      <c r="Z113" s="30"/>
      <c r="AA113" s="42"/>
      <c r="AB113" s="42"/>
      <c r="AC113" s="30"/>
      <c r="AD113" s="44">
        <f t="shared" si="33"/>
        <v>28681.185234735603</v>
      </c>
    </row>
    <row r="114" spans="1:30" x14ac:dyDescent="0.25">
      <c r="A114" s="39">
        <f t="shared" ca="1" si="23"/>
        <v>48404</v>
      </c>
      <c r="B114" s="24">
        <f t="shared" ca="1" si="24"/>
        <v>48426</v>
      </c>
      <c r="C114" s="40">
        <f t="shared" si="34"/>
        <v>87</v>
      </c>
      <c r="D114" s="42">
        <f t="shared" si="35"/>
        <v>1283333.33333334</v>
      </c>
      <c r="E114" s="42">
        <f t="shared" si="22"/>
        <v>8333.3333333333339</v>
      </c>
      <c r="F114" s="42">
        <f t="shared" si="25"/>
        <v>19880.615740740846</v>
      </c>
      <c r="G114" s="30"/>
      <c r="H114" s="42">
        <f t="shared" si="26"/>
        <v>0</v>
      </c>
      <c r="I114" s="30"/>
      <c r="J114" s="30"/>
      <c r="K114" s="30"/>
      <c r="L114" s="42"/>
      <c r="M114" s="42"/>
      <c r="N114" s="42"/>
      <c r="O114" s="44">
        <f t="shared" si="27"/>
        <v>28213.949074074182</v>
      </c>
      <c r="Q114" s="40">
        <f t="shared" si="36"/>
        <v>87</v>
      </c>
      <c r="R114" s="42">
        <f t="shared" si="28"/>
        <v>1719711.0041439778</v>
      </c>
      <c r="S114" s="46">
        <f t="shared" si="29"/>
        <v>28681.185234735603</v>
      </c>
      <c r="T114" s="42">
        <f t="shared" si="30"/>
        <v>2899.8510976104699</v>
      </c>
      <c r="U114" s="42">
        <f t="shared" si="31"/>
        <v>25781.334137125134</v>
      </c>
      <c r="V114" s="30"/>
      <c r="W114" s="42">
        <f t="shared" si="32"/>
        <v>0</v>
      </c>
      <c r="X114" s="30"/>
      <c r="Y114" s="30"/>
      <c r="Z114" s="30"/>
      <c r="AA114" s="42"/>
      <c r="AB114" s="42"/>
      <c r="AC114" s="30"/>
      <c r="AD114" s="44">
        <f t="shared" si="33"/>
        <v>28681.185234735603</v>
      </c>
    </row>
    <row r="115" spans="1:30" x14ac:dyDescent="0.25">
      <c r="A115" s="39">
        <f t="shared" ca="1" si="23"/>
        <v>48435</v>
      </c>
      <c r="B115" s="24">
        <f t="shared" ca="1" si="24"/>
        <v>48457</v>
      </c>
      <c r="C115" s="40">
        <f t="shared" si="34"/>
        <v>88</v>
      </c>
      <c r="D115" s="42">
        <f t="shared" si="35"/>
        <v>1275000.0000000068</v>
      </c>
      <c r="E115" s="42">
        <f t="shared" si="22"/>
        <v>8333.3333333333339</v>
      </c>
      <c r="F115" s="42">
        <f t="shared" si="25"/>
        <v>19751.520833333438</v>
      </c>
      <c r="G115" s="30"/>
      <c r="H115" s="42">
        <f t="shared" si="26"/>
        <v>0</v>
      </c>
      <c r="I115" s="30"/>
      <c r="J115" s="30"/>
      <c r="K115" s="30"/>
      <c r="L115" s="42"/>
      <c r="M115" s="42"/>
      <c r="N115" s="42"/>
      <c r="O115" s="44">
        <f t="shared" si="27"/>
        <v>28084.854166666773</v>
      </c>
      <c r="Q115" s="40">
        <f t="shared" si="36"/>
        <v>88</v>
      </c>
      <c r="R115" s="42">
        <f t="shared" si="28"/>
        <v>1716811.1530463672</v>
      </c>
      <c r="S115" s="46">
        <f t="shared" si="29"/>
        <v>28681.185234735603</v>
      </c>
      <c r="T115" s="42">
        <f t="shared" si="30"/>
        <v>2943.324698648812</v>
      </c>
      <c r="U115" s="42">
        <f t="shared" si="31"/>
        <v>25737.860536086791</v>
      </c>
      <c r="V115" s="30"/>
      <c r="W115" s="42">
        <f t="shared" si="32"/>
        <v>0</v>
      </c>
      <c r="X115" s="30"/>
      <c r="Y115" s="30"/>
      <c r="Z115" s="30"/>
      <c r="AA115" s="42"/>
      <c r="AB115" s="42"/>
      <c r="AC115" s="30"/>
      <c r="AD115" s="44">
        <f t="shared" si="33"/>
        <v>28681.185234735603</v>
      </c>
    </row>
    <row r="116" spans="1:30" x14ac:dyDescent="0.25">
      <c r="A116" s="39">
        <f t="shared" ca="1" si="23"/>
        <v>48466</v>
      </c>
      <c r="B116" s="24">
        <f t="shared" ca="1" si="24"/>
        <v>48487</v>
      </c>
      <c r="C116" s="40">
        <f t="shared" si="34"/>
        <v>89</v>
      </c>
      <c r="D116" s="42">
        <f t="shared" si="35"/>
        <v>1266666.6666666735</v>
      </c>
      <c r="E116" s="42">
        <f t="shared" si="22"/>
        <v>8333.3333333333339</v>
      </c>
      <c r="F116" s="42">
        <f t="shared" si="25"/>
        <v>19622.425925926033</v>
      </c>
      <c r="G116" s="30"/>
      <c r="H116" s="42">
        <f t="shared" si="26"/>
        <v>0</v>
      </c>
      <c r="I116" s="30"/>
      <c r="J116" s="30"/>
      <c r="K116" s="30"/>
      <c r="L116" s="42"/>
      <c r="M116" s="42"/>
      <c r="N116" s="42"/>
      <c r="O116" s="44">
        <f t="shared" si="27"/>
        <v>27955.759259259365</v>
      </c>
      <c r="Q116" s="40">
        <f t="shared" si="36"/>
        <v>89</v>
      </c>
      <c r="R116" s="42">
        <f t="shared" si="28"/>
        <v>1713867.8283477183</v>
      </c>
      <c r="S116" s="46">
        <f t="shared" si="29"/>
        <v>28681.185234735603</v>
      </c>
      <c r="T116" s="42">
        <f t="shared" si="30"/>
        <v>2987.4500414227259</v>
      </c>
      <c r="U116" s="42">
        <f t="shared" si="31"/>
        <v>25693.735193312878</v>
      </c>
      <c r="V116" s="30"/>
      <c r="W116" s="42">
        <f t="shared" si="32"/>
        <v>0</v>
      </c>
      <c r="X116" s="30"/>
      <c r="Y116" s="30"/>
      <c r="Z116" s="30"/>
      <c r="AA116" s="42"/>
      <c r="AB116" s="42"/>
      <c r="AC116" s="30"/>
      <c r="AD116" s="44">
        <f t="shared" si="33"/>
        <v>28681.185234735603</v>
      </c>
    </row>
    <row r="117" spans="1:30" x14ac:dyDescent="0.25">
      <c r="A117" s="39">
        <f t="shared" ca="1" si="23"/>
        <v>48496</v>
      </c>
      <c r="B117" s="24">
        <f t="shared" ca="1" si="24"/>
        <v>48518</v>
      </c>
      <c r="C117" s="40">
        <f t="shared" si="34"/>
        <v>90</v>
      </c>
      <c r="D117" s="42">
        <f t="shared" si="35"/>
        <v>1258333.3333333402</v>
      </c>
      <c r="E117" s="42">
        <f t="shared" si="22"/>
        <v>8333.3333333333339</v>
      </c>
      <c r="F117" s="42">
        <f t="shared" si="25"/>
        <v>19493.331018518624</v>
      </c>
      <c r="G117" s="30"/>
      <c r="H117" s="42">
        <f t="shared" si="26"/>
        <v>0</v>
      </c>
      <c r="I117" s="30"/>
      <c r="J117" s="30"/>
      <c r="K117" s="30"/>
      <c r="L117" s="42"/>
      <c r="M117" s="42"/>
      <c r="N117" s="42"/>
      <c r="O117" s="44">
        <f t="shared" si="27"/>
        <v>27826.664351851956</v>
      </c>
      <c r="Q117" s="40">
        <f t="shared" si="36"/>
        <v>90</v>
      </c>
      <c r="R117" s="42">
        <f t="shared" si="28"/>
        <v>1710880.3783062957</v>
      </c>
      <c r="S117" s="46">
        <f t="shared" si="29"/>
        <v>28681.185234735603</v>
      </c>
      <c r="T117" s="42">
        <f t="shared" si="30"/>
        <v>3032.2368966270551</v>
      </c>
      <c r="U117" s="42">
        <f t="shared" si="31"/>
        <v>25648.948338108548</v>
      </c>
      <c r="V117" s="30"/>
      <c r="W117" s="42">
        <f t="shared" si="32"/>
        <v>0</v>
      </c>
      <c r="X117" s="30"/>
      <c r="Y117" s="30"/>
      <c r="Z117" s="30"/>
      <c r="AA117" s="42"/>
      <c r="AB117" s="42"/>
      <c r="AC117" s="30"/>
      <c r="AD117" s="44">
        <f t="shared" si="33"/>
        <v>28681.185234735603</v>
      </c>
    </row>
    <row r="118" spans="1:30" x14ac:dyDescent="0.25">
      <c r="A118" s="39">
        <f t="shared" ca="1" si="23"/>
        <v>48527</v>
      </c>
      <c r="B118" s="24">
        <f t="shared" ca="1" si="24"/>
        <v>48548</v>
      </c>
      <c r="C118" s="40">
        <f t="shared" si="34"/>
        <v>91</v>
      </c>
      <c r="D118" s="42">
        <f t="shared" si="35"/>
        <v>1250000.000000007</v>
      </c>
      <c r="E118" s="42">
        <f t="shared" si="22"/>
        <v>8333.3333333333339</v>
      </c>
      <c r="F118" s="42">
        <f t="shared" si="25"/>
        <v>19364.236111111219</v>
      </c>
      <c r="G118" s="30"/>
      <c r="H118" s="42">
        <f t="shared" si="26"/>
        <v>0</v>
      </c>
      <c r="I118" s="30"/>
      <c r="J118" s="30"/>
      <c r="K118" s="30"/>
      <c r="L118" s="42"/>
      <c r="M118" s="42"/>
      <c r="N118" s="42"/>
      <c r="O118" s="44">
        <f t="shared" si="27"/>
        <v>27697.569444444554</v>
      </c>
      <c r="Q118" s="40">
        <f t="shared" si="36"/>
        <v>91</v>
      </c>
      <c r="R118" s="42">
        <f t="shared" si="28"/>
        <v>1707848.1414096686</v>
      </c>
      <c r="S118" s="46">
        <f t="shared" si="29"/>
        <v>28681.185234735603</v>
      </c>
      <c r="T118" s="42">
        <f t="shared" si="30"/>
        <v>3077.6951814356544</v>
      </c>
      <c r="U118" s="42">
        <f t="shared" si="31"/>
        <v>25603.490053299949</v>
      </c>
      <c r="V118" s="30"/>
      <c r="W118" s="42">
        <f t="shared" si="32"/>
        <v>0</v>
      </c>
      <c r="X118" s="30"/>
      <c r="Y118" s="30"/>
      <c r="Z118" s="30"/>
      <c r="AA118" s="42"/>
      <c r="AB118" s="42"/>
      <c r="AC118" s="30"/>
      <c r="AD118" s="44">
        <f t="shared" si="33"/>
        <v>28681.185234735603</v>
      </c>
    </row>
    <row r="119" spans="1:30" x14ac:dyDescent="0.25">
      <c r="A119" s="39">
        <f t="shared" ca="1" si="23"/>
        <v>48557</v>
      </c>
      <c r="B119" s="24">
        <f t="shared" ca="1" si="24"/>
        <v>48579</v>
      </c>
      <c r="C119" s="40">
        <f t="shared" si="34"/>
        <v>92</v>
      </c>
      <c r="D119" s="42">
        <f t="shared" si="35"/>
        <v>1241666.6666666737</v>
      </c>
      <c r="E119" s="42">
        <f t="shared" si="22"/>
        <v>8333.3333333333339</v>
      </c>
      <c r="F119" s="42">
        <f t="shared" si="25"/>
        <v>19235.141203703814</v>
      </c>
      <c r="G119" s="30"/>
      <c r="H119" s="42">
        <f t="shared" si="26"/>
        <v>0</v>
      </c>
      <c r="I119" s="30"/>
      <c r="J119" s="30"/>
      <c r="K119" s="30"/>
      <c r="L119" s="42"/>
      <c r="M119" s="42"/>
      <c r="N119" s="42"/>
      <c r="O119" s="44">
        <f t="shared" si="27"/>
        <v>27568.474537037146</v>
      </c>
      <c r="Q119" s="40">
        <f t="shared" si="36"/>
        <v>92</v>
      </c>
      <c r="R119" s="42">
        <f t="shared" si="28"/>
        <v>1704770.4462282329</v>
      </c>
      <c r="S119" s="46">
        <f t="shared" si="29"/>
        <v>28681.185234735603</v>
      </c>
      <c r="T119" s="42">
        <f t="shared" si="30"/>
        <v>3123.8349616973428</v>
      </c>
      <c r="U119" s="42">
        <f t="shared" si="31"/>
        <v>25557.350273038261</v>
      </c>
      <c r="V119" s="30"/>
      <c r="W119" s="42">
        <f t="shared" si="32"/>
        <v>0</v>
      </c>
      <c r="X119" s="30"/>
      <c r="Y119" s="30"/>
      <c r="Z119" s="30"/>
      <c r="AA119" s="42"/>
      <c r="AB119" s="42"/>
      <c r="AC119" s="30"/>
      <c r="AD119" s="44">
        <f t="shared" si="33"/>
        <v>28681.185234735603</v>
      </c>
    </row>
    <row r="120" spans="1:30" x14ac:dyDescent="0.25">
      <c r="A120" s="39">
        <f t="shared" ca="1" si="23"/>
        <v>48588</v>
      </c>
      <c r="B120" s="24">
        <f t="shared" ca="1" si="24"/>
        <v>48610</v>
      </c>
      <c r="C120" s="40">
        <f t="shared" si="34"/>
        <v>93</v>
      </c>
      <c r="D120" s="42">
        <f t="shared" si="35"/>
        <v>1233333.3333333405</v>
      </c>
      <c r="E120" s="42">
        <f t="shared" si="22"/>
        <v>8333.3333333333339</v>
      </c>
      <c r="F120" s="42">
        <f t="shared" si="25"/>
        <v>19106.046296296408</v>
      </c>
      <c r="G120" s="30"/>
      <c r="H120" s="42">
        <f t="shared" si="26"/>
        <v>0</v>
      </c>
      <c r="I120" s="30"/>
      <c r="J120" s="30"/>
      <c r="K120" s="30"/>
      <c r="L120" s="42"/>
      <c r="M120" s="42"/>
      <c r="N120" s="42"/>
      <c r="O120" s="44">
        <f t="shared" si="27"/>
        <v>27439.379629629744</v>
      </c>
      <c r="Q120" s="40">
        <f t="shared" si="36"/>
        <v>93</v>
      </c>
      <c r="R120" s="42">
        <f t="shared" si="28"/>
        <v>1701646.6112665357</v>
      </c>
      <c r="S120" s="46">
        <f t="shared" si="29"/>
        <v>28681.185234735603</v>
      </c>
      <c r="T120" s="42">
        <f t="shared" si="30"/>
        <v>3170.6664541647879</v>
      </c>
      <c r="U120" s="42">
        <f t="shared" si="31"/>
        <v>25510.518780570816</v>
      </c>
      <c r="V120" s="30"/>
      <c r="W120" s="42">
        <f t="shared" si="32"/>
        <v>0</v>
      </c>
      <c r="X120" s="30"/>
      <c r="Y120" s="30"/>
      <c r="Z120" s="30"/>
      <c r="AA120" s="42"/>
      <c r="AB120" s="42"/>
      <c r="AC120" s="30"/>
      <c r="AD120" s="44">
        <f t="shared" si="33"/>
        <v>28681.185234735603</v>
      </c>
    </row>
    <row r="121" spans="1:30" x14ac:dyDescent="0.25">
      <c r="A121" s="39">
        <f t="shared" ca="1" si="23"/>
        <v>48619</v>
      </c>
      <c r="B121" s="24">
        <f t="shared" ca="1" si="24"/>
        <v>48638</v>
      </c>
      <c r="C121" s="40">
        <f t="shared" si="34"/>
        <v>94</v>
      </c>
      <c r="D121" s="42">
        <f t="shared" si="35"/>
        <v>1225000.0000000072</v>
      </c>
      <c r="E121" s="42">
        <f t="shared" si="22"/>
        <v>8333.3333333333339</v>
      </c>
      <c r="F121" s="42">
        <f t="shared" si="25"/>
        <v>18976.951388889003</v>
      </c>
      <c r="G121" s="30"/>
      <c r="H121" s="42">
        <f t="shared" si="26"/>
        <v>0</v>
      </c>
      <c r="I121" s="30"/>
      <c r="J121" s="30"/>
      <c r="K121" s="30"/>
      <c r="L121" s="42"/>
      <c r="M121" s="42"/>
      <c r="N121" s="42"/>
      <c r="O121" s="44">
        <f t="shared" si="27"/>
        <v>27310.284722222335</v>
      </c>
      <c r="Q121" s="40">
        <f t="shared" si="36"/>
        <v>94</v>
      </c>
      <c r="R121" s="42">
        <f t="shared" si="28"/>
        <v>1698475.9448123709</v>
      </c>
      <c r="S121" s="46">
        <f t="shared" si="29"/>
        <v>28681.185234735603</v>
      </c>
      <c r="T121" s="42">
        <f t="shared" si="30"/>
        <v>3218.200028756808</v>
      </c>
      <c r="U121" s="42">
        <f t="shared" si="31"/>
        <v>25462.985205978795</v>
      </c>
      <c r="V121" s="30"/>
      <c r="W121" s="42">
        <f t="shared" si="32"/>
        <v>0</v>
      </c>
      <c r="X121" s="30"/>
      <c r="Y121" s="30"/>
      <c r="Z121" s="30"/>
      <c r="AA121" s="42"/>
      <c r="AB121" s="42"/>
      <c r="AC121" s="30"/>
      <c r="AD121" s="44">
        <f t="shared" si="33"/>
        <v>28681.185234735603</v>
      </c>
    </row>
    <row r="122" spans="1:30" x14ac:dyDescent="0.25">
      <c r="A122" s="39">
        <f t="shared" ca="1" si="23"/>
        <v>48647</v>
      </c>
      <c r="B122" s="24">
        <f t="shared" ca="1" si="24"/>
        <v>48669</v>
      </c>
      <c r="C122" s="40">
        <f t="shared" si="34"/>
        <v>95</v>
      </c>
      <c r="D122" s="42">
        <f t="shared" si="35"/>
        <v>1216666.666666674</v>
      </c>
      <c r="E122" s="42">
        <f t="shared" si="22"/>
        <v>8333.3333333333339</v>
      </c>
      <c r="F122" s="42">
        <f t="shared" si="25"/>
        <v>18847.856481481595</v>
      </c>
      <c r="G122" s="30"/>
      <c r="H122" s="42">
        <f t="shared" si="26"/>
        <v>0</v>
      </c>
      <c r="I122" s="30"/>
      <c r="J122" s="30"/>
      <c r="K122" s="30"/>
      <c r="L122" s="42"/>
      <c r="M122" s="42"/>
      <c r="N122" s="42"/>
      <c r="O122" s="44">
        <f t="shared" si="27"/>
        <v>27181.189814814927</v>
      </c>
      <c r="Q122" s="40">
        <f t="shared" si="36"/>
        <v>95</v>
      </c>
      <c r="R122" s="42">
        <f t="shared" si="28"/>
        <v>1695257.7447836141</v>
      </c>
      <c r="S122" s="46">
        <f t="shared" si="29"/>
        <v>28681.185234735603</v>
      </c>
      <c r="T122" s="42">
        <f t="shared" si="30"/>
        <v>3266.4462108545886</v>
      </c>
      <c r="U122" s="42">
        <f t="shared" si="31"/>
        <v>25414.739023881015</v>
      </c>
      <c r="V122" s="30"/>
      <c r="W122" s="42">
        <f t="shared" si="32"/>
        <v>0</v>
      </c>
      <c r="X122" s="30"/>
      <c r="Y122" s="30"/>
      <c r="Z122" s="30"/>
      <c r="AA122" s="42"/>
      <c r="AB122" s="42"/>
      <c r="AC122" s="30"/>
      <c r="AD122" s="44">
        <f t="shared" si="33"/>
        <v>28681.185234735603</v>
      </c>
    </row>
    <row r="123" spans="1:30" x14ac:dyDescent="0.25">
      <c r="A123" s="39">
        <f t="shared" ca="1" si="23"/>
        <v>48678</v>
      </c>
      <c r="B123" s="24">
        <f t="shared" ca="1" si="24"/>
        <v>48699</v>
      </c>
      <c r="C123" s="40">
        <f t="shared" si="34"/>
        <v>96</v>
      </c>
      <c r="D123" s="42">
        <f t="shared" si="35"/>
        <v>1208333.3333333407</v>
      </c>
      <c r="E123" s="42">
        <f t="shared" si="22"/>
        <v>8333.3333333333339</v>
      </c>
      <c r="F123" s="42">
        <f t="shared" si="25"/>
        <v>18718.761574074189</v>
      </c>
      <c r="G123" s="30"/>
      <c r="H123" s="42">
        <f t="shared" si="26"/>
        <v>0</v>
      </c>
      <c r="I123" s="30"/>
      <c r="J123" s="30"/>
      <c r="K123" s="30"/>
      <c r="L123" s="42"/>
      <c r="M123" s="42"/>
      <c r="N123" s="42"/>
      <c r="O123" s="44">
        <f t="shared" si="27"/>
        <v>27052.094907407525</v>
      </c>
      <c r="Q123" s="40">
        <f t="shared" si="36"/>
        <v>96</v>
      </c>
      <c r="R123" s="42">
        <f t="shared" si="28"/>
        <v>1691991.2985727594</v>
      </c>
      <c r="S123" s="46">
        <f t="shared" si="29"/>
        <v>28681.185234735603</v>
      </c>
      <c r="T123" s="42">
        <f t="shared" si="30"/>
        <v>3315.41568363232</v>
      </c>
      <c r="U123" s="42">
        <f t="shared" si="31"/>
        <v>25365.769551103283</v>
      </c>
      <c r="V123" s="30"/>
      <c r="W123" s="42">
        <f t="shared" si="32"/>
        <v>0</v>
      </c>
      <c r="X123" s="30"/>
      <c r="Y123" s="30"/>
      <c r="Z123" s="30"/>
      <c r="AA123" s="42"/>
      <c r="AB123" s="42"/>
      <c r="AC123" s="30"/>
      <c r="AD123" s="44">
        <f t="shared" si="33"/>
        <v>28681.185234735603</v>
      </c>
    </row>
    <row r="124" spans="1:30" x14ac:dyDescent="0.25">
      <c r="A124" s="39">
        <f t="shared" ca="1" si="23"/>
        <v>48708</v>
      </c>
      <c r="B124" s="24">
        <f t="shared" ca="1" si="24"/>
        <v>48730</v>
      </c>
      <c r="C124" s="40">
        <f t="shared" si="34"/>
        <v>97</v>
      </c>
      <c r="D124" s="42">
        <f t="shared" si="35"/>
        <v>1200000.0000000075</v>
      </c>
      <c r="E124" s="42">
        <f t="shared" si="22"/>
        <v>8333.3333333333339</v>
      </c>
      <c r="F124" s="42">
        <f t="shared" si="25"/>
        <v>18589.666666666784</v>
      </c>
      <c r="G124" s="30"/>
      <c r="H124" s="42">
        <f t="shared" si="26"/>
        <v>0</v>
      </c>
      <c r="I124" s="30"/>
      <c r="J124" s="30"/>
      <c r="K124" s="42"/>
      <c r="L124" s="43">
        <f>IF(C124&gt;$E$6,0,D124*$D$17)</f>
        <v>8400.0000000000528</v>
      </c>
      <c r="M124" s="42">
        <f>IF(C124&gt;$E$6,0,$D$3*$D$18)</f>
        <v>0</v>
      </c>
      <c r="N124" s="42"/>
      <c r="O124" s="44">
        <f t="shared" si="27"/>
        <v>35323.000000000167</v>
      </c>
      <c r="Q124" s="40">
        <f t="shared" si="36"/>
        <v>97</v>
      </c>
      <c r="R124" s="42">
        <f t="shared" si="28"/>
        <v>1688675.8828891271</v>
      </c>
      <c r="S124" s="46">
        <f t="shared" si="29"/>
        <v>28681.185234735603</v>
      </c>
      <c r="T124" s="42">
        <f t="shared" si="30"/>
        <v>3365.1192904227755</v>
      </c>
      <c r="U124" s="42">
        <f t="shared" si="31"/>
        <v>25316.065944312828</v>
      </c>
      <c r="V124" s="30"/>
      <c r="W124" s="42">
        <f t="shared" si="32"/>
        <v>0</v>
      </c>
      <c r="X124" s="30"/>
      <c r="Y124" s="30"/>
      <c r="Z124" s="42"/>
      <c r="AA124" s="43">
        <f>IF(Q124&gt;$E$6,0,R124*$D$17)</f>
        <v>11820.731180223891</v>
      </c>
      <c r="AB124" s="42">
        <f>IF(Q124&gt;$E$6,0,$D$3*$D$18)</f>
        <v>0</v>
      </c>
      <c r="AC124" s="42"/>
      <c r="AD124" s="44">
        <f t="shared" si="33"/>
        <v>40501.916414959494</v>
      </c>
    </row>
    <row r="125" spans="1:30" x14ac:dyDescent="0.25">
      <c r="A125" s="39">
        <f t="shared" ca="1" si="23"/>
        <v>48739</v>
      </c>
      <c r="B125" s="24">
        <f t="shared" ca="1" si="24"/>
        <v>48760</v>
      </c>
      <c r="C125" s="40">
        <f t="shared" si="34"/>
        <v>98</v>
      </c>
      <c r="D125" s="42">
        <f t="shared" si="35"/>
        <v>1191666.6666666742</v>
      </c>
      <c r="E125" s="42">
        <f t="shared" si="22"/>
        <v>8333.3333333333339</v>
      </c>
      <c r="F125" s="42">
        <f t="shared" si="25"/>
        <v>18460.571759259376</v>
      </c>
      <c r="G125" s="30"/>
      <c r="H125" s="42">
        <f t="shared" si="26"/>
        <v>0</v>
      </c>
      <c r="I125" s="30"/>
      <c r="J125" s="30"/>
      <c r="K125" s="30"/>
      <c r="L125" s="42"/>
      <c r="M125" s="42"/>
      <c r="N125" s="42"/>
      <c r="O125" s="44">
        <f t="shared" si="27"/>
        <v>26793.905092592708</v>
      </c>
      <c r="Q125" s="40">
        <f t="shared" si="36"/>
        <v>98</v>
      </c>
      <c r="R125" s="42">
        <f t="shared" si="28"/>
        <v>1685310.7635987042</v>
      </c>
      <c r="S125" s="46">
        <f t="shared" si="29"/>
        <v>28681.185234735603</v>
      </c>
      <c r="T125" s="42">
        <f t="shared" si="30"/>
        <v>3415.5680371183589</v>
      </c>
      <c r="U125" s="42">
        <f t="shared" si="31"/>
        <v>25265.617197617245</v>
      </c>
      <c r="V125" s="30"/>
      <c r="W125" s="42">
        <f t="shared" si="32"/>
        <v>0</v>
      </c>
      <c r="X125" s="30"/>
      <c r="Y125" s="30"/>
      <c r="Z125" s="30"/>
      <c r="AA125" s="42"/>
      <c r="AB125" s="42"/>
      <c r="AC125" s="30"/>
      <c r="AD125" s="44">
        <f t="shared" si="33"/>
        <v>28681.185234735603</v>
      </c>
    </row>
    <row r="126" spans="1:30" x14ac:dyDescent="0.25">
      <c r="A126" s="39">
        <f t="shared" ca="1" si="23"/>
        <v>48769</v>
      </c>
      <c r="B126" s="24">
        <f t="shared" ca="1" si="24"/>
        <v>48791</v>
      </c>
      <c r="C126" s="40">
        <f t="shared" si="34"/>
        <v>99</v>
      </c>
      <c r="D126" s="42">
        <f t="shared" si="35"/>
        <v>1183333.3333333409</v>
      </c>
      <c r="E126" s="42">
        <f t="shared" si="22"/>
        <v>8333.3333333333339</v>
      </c>
      <c r="F126" s="42">
        <f t="shared" si="25"/>
        <v>18331.47685185197</v>
      </c>
      <c r="G126" s="30"/>
      <c r="H126" s="42">
        <f t="shared" si="26"/>
        <v>0</v>
      </c>
      <c r="I126" s="30"/>
      <c r="J126" s="30"/>
      <c r="K126" s="30"/>
      <c r="L126" s="42"/>
      <c r="M126" s="42"/>
      <c r="N126" s="42"/>
      <c r="O126" s="44">
        <f t="shared" si="27"/>
        <v>26664.810185185306</v>
      </c>
      <c r="Q126" s="40">
        <f t="shared" si="36"/>
        <v>99</v>
      </c>
      <c r="R126" s="42">
        <f t="shared" si="28"/>
        <v>1681895.1955615859</v>
      </c>
      <c r="S126" s="46">
        <f t="shared" si="29"/>
        <v>28681.185234735603</v>
      </c>
      <c r="T126" s="42">
        <f t="shared" si="30"/>
        <v>3466.773094608161</v>
      </c>
      <c r="U126" s="42">
        <f t="shared" si="31"/>
        <v>25214.412140127442</v>
      </c>
      <c r="V126" s="30"/>
      <c r="W126" s="42">
        <f t="shared" si="32"/>
        <v>0</v>
      </c>
      <c r="X126" s="30"/>
      <c r="Y126" s="30"/>
      <c r="Z126" s="30"/>
      <c r="AA126" s="42"/>
      <c r="AB126" s="42"/>
      <c r="AC126" s="30"/>
      <c r="AD126" s="44">
        <f t="shared" si="33"/>
        <v>28681.185234735603</v>
      </c>
    </row>
    <row r="127" spans="1:30" x14ac:dyDescent="0.25">
      <c r="A127" s="39">
        <f t="shared" ca="1" si="23"/>
        <v>48800</v>
      </c>
      <c r="B127" s="24">
        <f t="shared" ca="1" si="24"/>
        <v>48822</v>
      </c>
      <c r="C127" s="40">
        <f t="shared" si="34"/>
        <v>100</v>
      </c>
      <c r="D127" s="42">
        <f t="shared" si="35"/>
        <v>1175000.0000000077</v>
      </c>
      <c r="E127" s="42">
        <f t="shared" si="22"/>
        <v>8333.3333333333339</v>
      </c>
      <c r="F127" s="42">
        <f t="shared" si="25"/>
        <v>18202.381944444562</v>
      </c>
      <c r="G127" s="30"/>
      <c r="H127" s="42">
        <f t="shared" si="26"/>
        <v>0</v>
      </c>
      <c r="I127" s="30"/>
      <c r="J127" s="30"/>
      <c r="K127" s="30"/>
      <c r="L127" s="42"/>
      <c r="M127" s="42"/>
      <c r="N127" s="42"/>
      <c r="O127" s="44">
        <f t="shared" si="27"/>
        <v>26535.715277777897</v>
      </c>
      <c r="Q127" s="40">
        <f t="shared" si="36"/>
        <v>100</v>
      </c>
      <c r="R127" s="42">
        <f t="shared" si="28"/>
        <v>1678428.4224669777</v>
      </c>
      <c r="S127" s="46">
        <f t="shared" si="29"/>
        <v>28681.185234735603</v>
      </c>
      <c r="T127" s="42">
        <f t="shared" si="30"/>
        <v>3518.7458012514944</v>
      </c>
      <c r="U127" s="42">
        <f t="shared" si="31"/>
        <v>25162.439433484109</v>
      </c>
      <c r="V127" s="30"/>
      <c r="W127" s="42">
        <f t="shared" si="32"/>
        <v>0</v>
      </c>
      <c r="X127" s="30"/>
      <c r="Y127" s="30"/>
      <c r="Z127" s="30"/>
      <c r="AA127" s="42"/>
      <c r="AB127" s="42"/>
      <c r="AC127" s="30"/>
      <c r="AD127" s="44">
        <f t="shared" si="33"/>
        <v>28681.185234735603</v>
      </c>
    </row>
    <row r="128" spans="1:30" x14ac:dyDescent="0.25">
      <c r="A128" s="39">
        <f t="shared" ca="1" si="23"/>
        <v>48831</v>
      </c>
      <c r="B128" s="24">
        <f t="shared" ca="1" si="24"/>
        <v>48852</v>
      </c>
      <c r="C128" s="40">
        <f t="shared" si="34"/>
        <v>101</v>
      </c>
      <c r="D128" s="42">
        <f t="shared" si="35"/>
        <v>1166666.6666666744</v>
      </c>
      <c r="E128" s="42">
        <f t="shared" si="22"/>
        <v>8333.3333333333339</v>
      </c>
      <c r="F128" s="42">
        <f t="shared" si="25"/>
        <v>18073.287037037157</v>
      </c>
      <c r="G128" s="30"/>
      <c r="H128" s="42">
        <f t="shared" si="26"/>
        <v>0</v>
      </c>
      <c r="I128" s="30"/>
      <c r="J128" s="30"/>
      <c r="K128" s="30"/>
      <c r="L128" s="42"/>
      <c r="M128" s="42"/>
      <c r="N128" s="42"/>
      <c r="O128" s="44">
        <f t="shared" si="27"/>
        <v>26406.620370370489</v>
      </c>
      <c r="Q128" s="40">
        <f t="shared" si="36"/>
        <v>101</v>
      </c>
      <c r="R128" s="42">
        <f t="shared" si="28"/>
        <v>1674909.6766657264</v>
      </c>
      <c r="S128" s="46">
        <f t="shared" si="29"/>
        <v>28681.185234735603</v>
      </c>
      <c r="T128" s="42">
        <f t="shared" si="30"/>
        <v>3571.497665388586</v>
      </c>
      <c r="U128" s="42">
        <f t="shared" si="31"/>
        <v>25109.687569347017</v>
      </c>
      <c r="V128" s="30"/>
      <c r="W128" s="42">
        <f t="shared" si="32"/>
        <v>0</v>
      </c>
      <c r="X128" s="30"/>
      <c r="Y128" s="30"/>
      <c r="Z128" s="30"/>
      <c r="AA128" s="42"/>
      <c r="AB128" s="42"/>
      <c r="AC128" s="30"/>
      <c r="AD128" s="44">
        <f t="shared" si="33"/>
        <v>28681.185234735603</v>
      </c>
    </row>
    <row r="129" spans="1:30" x14ac:dyDescent="0.25">
      <c r="A129" s="39">
        <f t="shared" ca="1" si="23"/>
        <v>48861</v>
      </c>
      <c r="B129" s="24">
        <f t="shared" ca="1" si="24"/>
        <v>48883</v>
      </c>
      <c r="C129" s="40">
        <f t="shared" si="34"/>
        <v>102</v>
      </c>
      <c r="D129" s="42">
        <f t="shared" si="35"/>
        <v>1158333.3333333412</v>
      </c>
      <c r="E129" s="42">
        <f t="shared" si="22"/>
        <v>8333.3333333333339</v>
      </c>
      <c r="F129" s="42">
        <f t="shared" si="25"/>
        <v>17944.192129629751</v>
      </c>
      <c r="G129" s="30"/>
      <c r="H129" s="42">
        <f t="shared" si="26"/>
        <v>0</v>
      </c>
      <c r="I129" s="30"/>
      <c r="J129" s="30"/>
      <c r="K129" s="30"/>
      <c r="L129" s="42"/>
      <c r="M129" s="42"/>
      <c r="N129" s="42"/>
      <c r="O129" s="44">
        <f t="shared" si="27"/>
        <v>26277.525462963087</v>
      </c>
      <c r="Q129" s="40">
        <f t="shared" si="36"/>
        <v>102</v>
      </c>
      <c r="R129" s="42">
        <f t="shared" si="28"/>
        <v>1671338.1790003378</v>
      </c>
      <c r="S129" s="46">
        <f t="shared" si="29"/>
        <v>28681.185234735603</v>
      </c>
      <c r="T129" s="42">
        <f t="shared" si="30"/>
        <v>3625.0403678888724</v>
      </c>
      <c r="U129" s="42">
        <f t="shared" si="31"/>
        <v>25056.144866846731</v>
      </c>
      <c r="V129" s="30"/>
      <c r="W129" s="42">
        <f t="shared" si="32"/>
        <v>0</v>
      </c>
      <c r="X129" s="30"/>
      <c r="Y129" s="30"/>
      <c r="Z129" s="30"/>
      <c r="AA129" s="42"/>
      <c r="AB129" s="42"/>
      <c r="AC129" s="30"/>
      <c r="AD129" s="44">
        <f t="shared" si="33"/>
        <v>28681.185234735603</v>
      </c>
    </row>
    <row r="130" spans="1:30" x14ac:dyDescent="0.25">
      <c r="A130" s="39">
        <f t="shared" ca="1" si="23"/>
        <v>48892</v>
      </c>
      <c r="B130" s="24">
        <f t="shared" ca="1" si="24"/>
        <v>48913</v>
      </c>
      <c r="C130" s="40">
        <f t="shared" si="34"/>
        <v>103</v>
      </c>
      <c r="D130" s="42">
        <f t="shared" si="35"/>
        <v>1150000.0000000079</v>
      </c>
      <c r="E130" s="42">
        <f t="shared" si="22"/>
        <v>8333.3333333333339</v>
      </c>
      <c r="F130" s="42">
        <f t="shared" si="25"/>
        <v>17815.097222222343</v>
      </c>
      <c r="G130" s="30"/>
      <c r="H130" s="42">
        <f t="shared" si="26"/>
        <v>0</v>
      </c>
      <c r="I130" s="30"/>
      <c r="J130" s="30"/>
      <c r="K130" s="30"/>
      <c r="L130" s="42"/>
      <c r="M130" s="42"/>
      <c r="N130" s="42"/>
      <c r="O130" s="44">
        <f t="shared" si="27"/>
        <v>26148.430555555678</v>
      </c>
      <c r="Q130" s="40">
        <f t="shared" si="36"/>
        <v>103</v>
      </c>
      <c r="R130" s="42">
        <f t="shared" si="28"/>
        <v>1667713.1386324489</v>
      </c>
      <c r="S130" s="46">
        <f t="shared" si="29"/>
        <v>28681.185234735603</v>
      </c>
      <c r="T130" s="42">
        <f t="shared" si="30"/>
        <v>3679.3857647374716</v>
      </c>
      <c r="U130" s="42">
        <f t="shared" si="31"/>
        <v>25001.799469998132</v>
      </c>
      <c r="V130" s="30"/>
      <c r="W130" s="42">
        <f t="shared" si="32"/>
        <v>0</v>
      </c>
      <c r="X130" s="30"/>
      <c r="Y130" s="30"/>
      <c r="Z130" s="30"/>
      <c r="AA130" s="42"/>
      <c r="AB130" s="42"/>
      <c r="AC130" s="30"/>
      <c r="AD130" s="44">
        <f t="shared" si="33"/>
        <v>28681.185234735603</v>
      </c>
    </row>
    <row r="131" spans="1:30" x14ac:dyDescent="0.25">
      <c r="A131" s="39">
        <f t="shared" ca="1" si="23"/>
        <v>48922</v>
      </c>
      <c r="B131" s="24">
        <f t="shared" ca="1" si="24"/>
        <v>48944</v>
      </c>
      <c r="C131" s="40">
        <f t="shared" si="34"/>
        <v>104</v>
      </c>
      <c r="D131" s="42">
        <f t="shared" si="35"/>
        <v>1141666.6666666747</v>
      </c>
      <c r="E131" s="42">
        <f t="shared" si="22"/>
        <v>8333.3333333333339</v>
      </c>
      <c r="F131" s="42">
        <f t="shared" si="25"/>
        <v>17686.002314814938</v>
      </c>
      <c r="G131" s="30"/>
      <c r="H131" s="42">
        <f t="shared" si="26"/>
        <v>0</v>
      </c>
      <c r="I131" s="30"/>
      <c r="J131" s="30"/>
      <c r="K131" s="30"/>
      <c r="L131" s="42"/>
      <c r="M131" s="42"/>
      <c r="N131" s="42"/>
      <c r="O131" s="44">
        <f t="shared" si="27"/>
        <v>26019.33564814827</v>
      </c>
      <c r="Q131" s="40">
        <f t="shared" si="36"/>
        <v>104</v>
      </c>
      <c r="R131" s="42">
        <f t="shared" si="28"/>
        <v>1664033.7528677115</v>
      </c>
      <c r="S131" s="46">
        <f t="shared" si="29"/>
        <v>28681.185234735603</v>
      </c>
      <c r="T131" s="42">
        <f t="shared" si="30"/>
        <v>3734.5458896604941</v>
      </c>
      <c r="U131" s="42">
        <f t="shared" si="31"/>
        <v>24946.639345075109</v>
      </c>
      <c r="V131" s="30"/>
      <c r="W131" s="42">
        <f t="shared" si="32"/>
        <v>0</v>
      </c>
      <c r="X131" s="30"/>
      <c r="Y131" s="30"/>
      <c r="Z131" s="30"/>
      <c r="AA131" s="42"/>
      <c r="AB131" s="42"/>
      <c r="AC131" s="30"/>
      <c r="AD131" s="44">
        <f t="shared" si="33"/>
        <v>28681.185234735603</v>
      </c>
    </row>
    <row r="132" spans="1:30" x14ac:dyDescent="0.25">
      <c r="A132" s="39">
        <f t="shared" ca="1" si="23"/>
        <v>48953</v>
      </c>
      <c r="B132" s="24">
        <f t="shared" ca="1" si="24"/>
        <v>48975</v>
      </c>
      <c r="C132" s="40">
        <f t="shared" si="34"/>
        <v>105</v>
      </c>
      <c r="D132" s="42">
        <f t="shared" si="35"/>
        <v>1133333.3333333414</v>
      </c>
      <c r="E132" s="42">
        <f t="shared" si="22"/>
        <v>8333.3333333333339</v>
      </c>
      <c r="F132" s="42">
        <f t="shared" si="25"/>
        <v>17556.907407407532</v>
      </c>
      <c r="G132" s="30"/>
      <c r="H132" s="42">
        <f t="shared" si="26"/>
        <v>0</v>
      </c>
      <c r="I132" s="30"/>
      <c r="J132" s="30"/>
      <c r="K132" s="30"/>
      <c r="L132" s="42"/>
      <c r="M132" s="42"/>
      <c r="N132" s="42"/>
      <c r="O132" s="44">
        <f t="shared" si="27"/>
        <v>25890.240740740868</v>
      </c>
      <c r="Q132" s="40">
        <f t="shared" si="36"/>
        <v>105</v>
      </c>
      <c r="R132" s="42">
        <f t="shared" si="28"/>
        <v>1660299.206978051</v>
      </c>
      <c r="S132" s="46">
        <f t="shared" si="29"/>
        <v>28681.185234735603</v>
      </c>
      <c r="T132" s="42">
        <f t="shared" si="30"/>
        <v>3790.5329567896551</v>
      </c>
      <c r="U132" s="42">
        <f t="shared" si="31"/>
        <v>24890.652277945948</v>
      </c>
      <c r="V132" s="30"/>
      <c r="W132" s="42">
        <f t="shared" si="32"/>
        <v>0</v>
      </c>
      <c r="X132" s="30"/>
      <c r="Y132" s="30"/>
      <c r="Z132" s="30"/>
      <c r="AA132" s="42"/>
      <c r="AB132" s="42"/>
      <c r="AC132" s="30"/>
      <c r="AD132" s="44">
        <f t="shared" si="33"/>
        <v>28681.185234735603</v>
      </c>
    </row>
    <row r="133" spans="1:30" x14ac:dyDescent="0.25">
      <c r="A133" s="39">
        <f t="shared" ca="1" si="23"/>
        <v>48984</v>
      </c>
      <c r="B133" s="24">
        <f t="shared" ca="1" si="24"/>
        <v>49003</v>
      </c>
      <c r="C133" s="40">
        <f t="shared" si="34"/>
        <v>106</v>
      </c>
      <c r="D133" s="42">
        <f t="shared" si="35"/>
        <v>1125000.0000000081</v>
      </c>
      <c r="E133" s="42">
        <f t="shared" si="22"/>
        <v>8333.3333333333339</v>
      </c>
      <c r="F133" s="42">
        <f t="shared" si="25"/>
        <v>17427.812500000127</v>
      </c>
      <c r="G133" s="30"/>
      <c r="H133" s="42">
        <f t="shared" si="26"/>
        <v>0</v>
      </c>
      <c r="I133" s="30"/>
      <c r="J133" s="30"/>
      <c r="K133" s="30"/>
      <c r="L133" s="42"/>
      <c r="M133" s="42"/>
      <c r="N133" s="42"/>
      <c r="O133" s="44">
        <f t="shared" si="27"/>
        <v>25761.145833333459</v>
      </c>
      <c r="Q133" s="40">
        <f t="shared" si="36"/>
        <v>106</v>
      </c>
      <c r="R133" s="42">
        <f t="shared" si="28"/>
        <v>1656508.6740212613</v>
      </c>
      <c r="S133" s="46">
        <f t="shared" si="29"/>
        <v>28681.185234735603</v>
      </c>
      <c r="T133" s="42">
        <f t="shared" si="30"/>
        <v>3847.3593633668606</v>
      </c>
      <c r="U133" s="42">
        <f t="shared" si="31"/>
        <v>24833.825871368743</v>
      </c>
      <c r="V133" s="30"/>
      <c r="W133" s="42">
        <f t="shared" si="32"/>
        <v>0</v>
      </c>
      <c r="X133" s="30"/>
      <c r="Y133" s="30"/>
      <c r="Z133" s="30"/>
      <c r="AA133" s="42"/>
      <c r="AB133" s="42"/>
      <c r="AC133" s="30"/>
      <c r="AD133" s="44">
        <f t="shared" si="33"/>
        <v>28681.185234735603</v>
      </c>
    </row>
    <row r="134" spans="1:30" x14ac:dyDescent="0.25">
      <c r="A134" s="39">
        <f t="shared" ca="1" si="23"/>
        <v>49012</v>
      </c>
      <c r="B134" s="24">
        <f t="shared" ca="1" si="24"/>
        <v>49034</v>
      </c>
      <c r="C134" s="40">
        <f t="shared" si="34"/>
        <v>107</v>
      </c>
      <c r="D134" s="42">
        <f t="shared" si="35"/>
        <v>1116666.6666666749</v>
      </c>
      <c r="E134" s="42">
        <f t="shared" si="22"/>
        <v>8333.3333333333339</v>
      </c>
      <c r="F134" s="42">
        <f t="shared" si="25"/>
        <v>17298.717592592722</v>
      </c>
      <c r="G134" s="30"/>
      <c r="H134" s="42">
        <f t="shared" si="26"/>
        <v>0</v>
      </c>
      <c r="I134" s="30"/>
      <c r="J134" s="30"/>
      <c r="K134" s="30"/>
      <c r="L134" s="42"/>
      <c r="M134" s="42"/>
      <c r="N134" s="42"/>
      <c r="O134" s="44">
        <f t="shared" si="27"/>
        <v>25632.050925926058</v>
      </c>
      <c r="Q134" s="40">
        <f t="shared" si="36"/>
        <v>107</v>
      </c>
      <c r="R134" s="42">
        <f t="shared" si="28"/>
        <v>1652661.3146578944</v>
      </c>
      <c r="S134" s="46">
        <f t="shared" si="29"/>
        <v>28681.185234735603</v>
      </c>
      <c r="T134" s="42">
        <f t="shared" si="30"/>
        <v>3905.0376924893353</v>
      </c>
      <c r="U134" s="42">
        <f t="shared" si="31"/>
        <v>24776.147542246268</v>
      </c>
      <c r="V134" s="30"/>
      <c r="W134" s="42">
        <f t="shared" si="32"/>
        <v>0</v>
      </c>
      <c r="X134" s="30"/>
      <c r="Y134" s="30"/>
      <c r="Z134" s="30"/>
      <c r="AA134" s="42"/>
      <c r="AB134" s="42"/>
      <c r="AC134" s="30"/>
      <c r="AD134" s="44">
        <f t="shared" si="33"/>
        <v>28681.185234735603</v>
      </c>
    </row>
    <row r="135" spans="1:30" x14ac:dyDescent="0.25">
      <c r="A135" s="39">
        <f t="shared" ca="1" si="23"/>
        <v>49043</v>
      </c>
      <c r="B135" s="24">
        <f t="shared" ca="1" si="24"/>
        <v>49064</v>
      </c>
      <c r="C135" s="40">
        <f t="shared" si="34"/>
        <v>108</v>
      </c>
      <c r="D135" s="42">
        <f t="shared" si="35"/>
        <v>1108333.3333333416</v>
      </c>
      <c r="E135" s="42">
        <f t="shared" si="22"/>
        <v>8333.3333333333339</v>
      </c>
      <c r="F135" s="42">
        <f t="shared" si="25"/>
        <v>17169.622685185317</v>
      </c>
      <c r="G135" s="30"/>
      <c r="H135" s="42">
        <f t="shared" si="26"/>
        <v>0</v>
      </c>
      <c r="I135" s="30"/>
      <c r="J135" s="30"/>
      <c r="K135" s="30"/>
      <c r="L135" s="42"/>
      <c r="M135" s="42"/>
      <c r="N135" s="42"/>
      <c r="O135" s="44">
        <f t="shared" si="27"/>
        <v>25502.956018518649</v>
      </c>
      <c r="Q135" s="40">
        <f t="shared" si="36"/>
        <v>108</v>
      </c>
      <c r="R135" s="42">
        <f t="shared" si="28"/>
        <v>1648756.2769654051</v>
      </c>
      <c r="S135" s="46">
        <f t="shared" si="29"/>
        <v>28681.185234735603</v>
      </c>
      <c r="T135" s="42">
        <f t="shared" si="30"/>
        <v>3963.5807158959069</v>
      </c>
      <c r="U135" s="42">
        <f t="shared" si="31"/>
        <v>24717.604518839697</v>
      </c>
      <c r="V135" s="30"/>
      <c r="W135" s="42">
        <f t="shared" si="32"/>
        <v>0</v>
      </c>
      <c r="X135" s="30"/>
      <c r="Y135" s="30"/>
      <c r="Z135" s="30"/>
      <c r="AA135" s="42"/>
      <c r="AB135" s="42"/>
      <c r="AC135" s="30"/>
      <c r="AD135" s="44">
        <f t="shared" si="33"/>
        <v>28681.185234735603</v>
      </c>
    </row>
    <row r="136" spans="1:30" x14ac:dyDescent="0.25">
      <c r="A136" s="39">
        <f t="shared" ca="1" si="23"/>
        <v>49073</v>
      </c>
      <c r="B136" s="24">
        <f t="shared" ca="1" si="24"/>
        <v>49095</v>
      </c>
      <c r="C136" s="40">
        <f t="shared" si="34"/>
        <v>109</v>
      </c>
      <c r="D136" s="42">
        <f t="shared" si="35"/>
        <v>1100000.0000000084</v>
      </c>
      <c r="E136" s="42">
        <f t="shared" si="22"/>
        <v>8333.3333333333339</v>
      </c>
      <c r="F136" s="42">
        <f t="shared" si="25"/>
        <v>17040.527777777908</v>
      </c>
      <c r="G136" s="30"/>
      <c r="H136" s="42">
        <f t="shared" si="26"/>
        <v>0</v>
      </c>
      <c r="I136" s="30"/>
      <c r="J136" s="30"/>
      <c r="K136" s="42"/>
      <c r="L136" s="43">
        <f>IF(C136&gt;$E$6,0,D136*$D$17)</f>
        <v>7700.0000000000591</v>
      </c>
      <c r="M136" s="42">
        <f>IF(C136&gt;$E$6,0,$D$3*$D$18)</f>
        <v>0</v>
      </c>
      <c r="N136" s="42"/>
      <c r="O136" s="44">
        <f t="shared" si="27"/>
        <v>33073.861111111299</v>
      </c>
      <c r="Q136" s="40">
        <f t="shared" si="36"/>
        <v>109</v>
      </c>
      <c r="R136" s="42">
        <f t="shared" si="28"/>
        <v>1644792.6962495092</v>
      </c>
      <c r="S136" s="46">
        <f t="shared" si="29"/>
        <v>28681.185234735603</v>
      </c>
      <c r="T136" s="42">
        <f t="shared" si="30"/>
        <v>4023.0013967950472</v>
      </c>
      <c r="U136" s="42">
        <f t="shared" si="31"/>
        <v>24658.183837940556</v>
      </c>
      <c r="V136" s="30"/>
      <c r="W136" s="42">
        <f t="shared" si="32"/>
        <v>0</v>
      </c>
      <c r="X136" s="30"/>
      <c r="Y136" s="30"/>
      <c r="Z136" s="42"/>
      <c r="AA136" s="43">
        <f>IF(Q136&gt;$E$6,0,R136*$D$17)</f>
        <v>11513.548873746566</v>
      </c>
      <c r="AB136" s="42">
        <f>IF(Q136&gt;$E$6,0,$D$3*$D$18)</f>
        <v>0</v>
      </c>
      <c r="AC136" s="42"/>
      <c r="AD136" s="44">
        <f t="shared" si="33"/>
        <v>40194.734108482167</v>
      </c>
    </row>
    <row r="137" spans="1:30" x14ac:dyDescent="0.25">
      <c r="A137" s="39">
        <f t="shared" ca="1" si="23"/>
        <v>49104</v>
      </c>
      <c r="B137" s="24">
        <f t="shared" ca="1" si="24"/>
        <v>49125</v>
      </c>
      <c r="C137" s="40">
        <f t="shared" si="34"/>
        <v>110</v>
      </c>
      <c r="D137" s="42">
        <f t="shared" si="35"/>
        <v>1091666.6666666751</v>
      </c>
      <c r="E137" s="42">
        <f t="shared" si="22"/>
        <v>8333.3333333333339</v>
      </c>
      <c r="F137" s="42">
        <f t="shared" si="25"/>
        <v>16911.432870370503</v>
      </c>
      <c r="G137" s="30"/>
      <c r="H137" s="42">
        <f t="shared" si="26"/>
        <v>0</v>
      </c>
      <c r="I137" s="30"/>
      <c r="J137" s="30"/>
      <c r="K137" s="30"/>
      <c r="L137" s="42"/>
      <c r="M137" s="42"/>
      <c r="N137" s="42"/>
      <c r="O137" s="44">
        <f t="shared" si="27"/>
        <v>25244.766203703839</v>
      </c>
      <c r="Q137" s="40">
        <f t="shared" si="36"/>
        <v>110</v>
      </c>
      <c r="R137" s="42">
        <f t="shared" si="28"/>
        <v>1640769.6948527142</v>
      </c>
      <c r="S137" s="46">
        <f t="shared" si="29"/>
        <v>28681.185234735603</v>
      </c>
      <c r="T137" s="42">
        <f t="shared" si="30"/>
        <v>4083.3128927353282</v>
      </c>
      <c r="U137" s="42">
        <f t="shared" si="31"/>
        <v>24597.872342000275</v>
      </c>
      <c r="V137" s="30"/>
      <c r="W137" s="42">
        <f t="shared" si="32"/>
        <v>0</v>
      </c>
      <c r="X137" s="30"/>
      <c r="Y137" s="30"/>
      <c r="Z137" s="30"/>
      <c r="AA137" s="42"/>
      <c r="AB137" s="42"/>
      <c r="AC137" s="30"/>
      <c r="AD137" s="44">
        <f t="shared" si="33"/>
        <v>28681.185234735603</v>
      </c>
    </row>
    <row r="138" spans="1:30" x14ac:dyDescent="0.25">
      <c r="A138" s="39">
        <f t="shared" ca="1" si="23"/>
        <v>49134</v>
      </c>
      <c r="B138" s="24">
        <f t="shared" ca="1" si="24"/>
        <v>49156</v>
      </c>
      <c r="C138" s="40">
        <f t="shared" si="34"/>
        <v>111</v>
      </c>
      <c r="D138" s="42">
        <f t="shared" si="35"/>
        <v>1083333.3333333419</v>
      </c>
      <c r="E138" s="42">
        <f t="shared" si="22"/>
        <v>8333.3333333333339</v>
      </c>
      <c r="F138" s="42">
        <f t="shared" si="25"/>
        <v>16782.337962963094</v>
      </c>
      <c r="G138" s="30"/>
      <c r="H138" s="42">
        <f t="shared" si="26"/>
        <v>0</v>
      </c>
      <c r="I138" s="30"/>
      <c r="J138" s="30"/>
      <c r="K138" s="30"/>
      <c r="L138" s="42"/>
      <c r="M138" s="42"/>
      <c r="N138" s="42"/>
      <c r="O138" s="44">
        <f t="shared" si="27"/>
        <v>25115.67129629643</v>
      </c>
      <c r="Q138" s="40">
        <f t="shared" si="36"/>
        <v>111</v>
      </c>
      <c r="R138" s="42">
        <f t="shared" si="28"/>
        <v>1636686.381959979</v>
      </c>
      <c r="S138" s="46">
        <f t="shared" si="29"/>
        <v>28681.185234735603</v>
      </c>
      <c r="T138" s="42">
        <f t="shared" si="30"/>
        <v>4144.5285585189158</v>
      </c>
      <c r="U138" s="42">
        <f t="shared" si="31"/>
        <v>24536.656676216688</v>
      </c>
      <c r="V138" s="30"/>
      <c r="W138" s="42">
        <f t="shared" si="32"/>
        <v>0</v>
      </c>
      <c r="X138" s="30"/>
      <c r="Y138" s="30"/>
      <c r="Z138" s="30"/>
      <c r="AA138" s="42"/>
      <c r="AB138" s="42"/>
      <c r="AC138" s="30"/>
      <c r="AD138" s="44">
        <f t="shared" si="33"/>
        <v>28681.185234735603</v>
      </c>
    </row>
    <row r="139" spans="1:30" x14ac:dyDescent="0.25">
      <c r="A139" s="39">
        <f t="shared" ca="1" si="23"/>
        <v>49165</v>
      </c>
      <c r="B139" s="24">
        <f t="shared" ca="1" si="24"/>
        <v>49187</v>
      </c>
      <c r="C139" s="40">
        <f t="shared" si="34"/>
        <v>112</v>
      </c>
      <c r="D139" s="42">
        <f t="shared" si="35"/>
        <v>1075000.0000000086</v>
      </c>
      <c r="E139" s="42">
        <f t="shared" si="22"/>
        <v>8333.3333333333339</v>
      </c>
      <c r="F139" s="42">
        <f t="shared" si="25"/>
        <v>16653.243055555686</v>
      </c>
      <c r="G139" s="30"/>
      <c r="H139" s="42">
        <f t="shared" si="26"/>
        <v>0</v>
      </c>
      <c r="I139" s="30"/>
      <c r="J139" s="30"/>
      <c r="K139" s="30"/>
      <c r="L139" s="42"/>
      <c r="M139" s="42"/>
      <c r="N139" s="42"/>
      <c r="O139" s="44">
        <f t="shared" si="27"/>
        <v>24986.576388889021</v>
      </c>
      <c r="Q139" s="40">
        <f t="shared" si="36"/>
        <v>112</v>
      </c>
      <c r="R139" s="42">
        <f t="shared" si="28"/>
        <v>1632541.85340146</v>
      </c>
      <c r="S139" s="46">
        <f t="shared" si="29"/>
        <v>28681.185234735603</v>
      </c>
      <c r="T139" s="42">
        <f t="shared" si="30"/>
        <v>4206.6619491587153</v>
      </c>
      <c r="U139" s="42">
        <f t="shared" si="31"/>
        <v>24474.523285576888</v>
      </c>
      <c r="V139" s="30"/>
      <c r="W139" s="42">
        <f t="shared" si="32"/>
        <v>0</v>
      </c>
      <c r="X139" s="30"/>
      <c r="Y139" s="30"/>
      <c r="Z139" s="30"/>
      <c r="AA139" s="42"/>
      <c r="AB139" s="42"/>
      <c r="AC139" s="30"/>
      <c r="AD139" s="44">
        <f t="shared" si="33"/>
        <v>28681.185234735603</v>
      </c>
    </row>
    <row r="140" spans="1:30" x14ac:dyDescent="0.25">
      <c r="A140" s="39">
        <f t="shared" ca="1" si="23"/>
        <v>49196</v>
      </c>
      <c r="B140" s="24">
        <f t="shared" ca="1" si="24"/>
        <v>49217</v>
      </c>
      <c r="C140" s="40">
        <f t="shared" si="34"/>
        <v>113</v>
      </c>
      <c r="D140" s="42">
        <f t="shared" si="35"/>
        <v>1066666.6666666754</v>
      </c>
      <c r="E140" s="42">
        <f t="shared" si="22"/>
        <v>8333.3333333333339</v>
      </c>
      <c r="F140" s="42">
        <f t="shared" si="25"/>
        <v>16524.148148148284</v>
      </c>
      <c r="G140" s="30"/>
      <c r="H140" s="42">
        <f t="shared" si="26"/>
        <v>0</v>
      </c>
      <c r="I140" s="30"/>
      <c r="J140" s="30"/>
      <c r="K140" s="30"/>
      <c r="L140" s="42"/>
      <c r="M140" s="42"/>
      <c r="N140" s="42"/>
      <c r="O140" s="44">
        <f t="shared" si="27"/>
        <v>24857.48148148162</v>
      </c>
      <c r="Q140" s="40">
        <f t="shared" si="36"/>
        <v>113</v>
      </c>
      <c r="R140" s="42">
        <f t="shared" si="28"/>
        <v>1628335.1914523013</v>
      </c>
      <c r="S140" s="46">
        <f t="shared" si="29"/>
        <v>28681.185234735603</v>
      </c>
      <c r="T140" s="42">
        <f t="shared" si="30"/>
        <v>4269.726822879853</v>
      </c>
      <c r="U140" s="42">
        <f t="shared" si="31"/>
        <v>24411.45841185575</v>
      </c>
      <c r="V140" s="30"/>
      <c r="W140" s="42">
        <f t="shared" si="32"/>
        <v>0</v>
      </c>
      <c r="X140" s="30"/>
      <c r="Y140" s="30"/>
      <c r="Z140" s="30"/>
      <c r="AA140" s="42"/>
      <c r="AB140" s="42"/>
      <c r="AC140" s="30"/>
      <c r="AD140" s="44">
        <f t="shared" si="33"/>
        <v>28681.185234735603</v>
      </c>
    </row>
    <row r="141" spans="1:30" x14ac:dyDescent="0.25">
      <c r="A141" s="39">
        <f t="shared" ca="1" si="23"/>
        <v>49226</v>
      </c>
      <c r="B141" s="24">
        <f t="shared" ca="1" si="24"/>
        <v>49248</v>
      </c>
      <c r="C141" s="40">
        <f t="shared" si="34"/>
        <v>114</v>
      </c>
      <c r="D141" s="42">
        <f t="shared" si="35"/>
        <v>1058333.3333333421</v>
      </c>
      <c r="E141" s="42">
        <f t="shared" si="22"/>
        <v>8333.3333333333339</v>
      </c>
      <c r="F141" s="42">
        <f t="shared" si="25"/>
        <v>16395.053240740879</v>
      </c>
      <c r="G141" s="30"/>
      <c r="H141" s="42">
        <f t="shared" si="26"/>
        <v>0</v>
      </c>
      <c r="I141" s="30"/>
      <c r="J141" s="30"/>
      <c r="K141" s="30"/>
      <c r="L141" s="42"/>
      <c r="M141" s="42"/>
      <c r="N141" s="42"/>
      <c r="O141" s="44">
        <f t="shared" si="27"/>
        <v>24728.386574074211</v>
      </c>
      <c r="Q141" s="40">
        <f t="shared" si="36"/>
        <v>114</v>
      </c>
      <c r="R141" s="42">
        <f t="shared" si="28"/>
        <v>1624065.4646294215</v>
      </c>
      <c r="S141" s="46">
        <f t="shared" si="29"/>
        <v>28681.185234735603</v>
      </c>
      <c r="T141" s="42">
        <f t="shared" si="30"/>
        <v>4333.7371441661926</v>
      </c>
      <c r="U141" s="42">
        <f t="shared" si="31"/>
        <v>24347.448090569411</v>
      </c>
      <c r="V141" s="30"/>
      <c r="W141" s="42">
        <f t="shared" si="32"/>
        <v>0</v>
      </c>
      <c r="X141" s="30"/>
      <c r="Y141" s="30"/>
      <c r="Z141" s="30"/>
      <c r="AA141" s="42"/>
      <c r="AB141" s="42"/>
      <c r="AC141" s="30"/>
      <c r="AD141" s="44">
        <f t="shared" si="33"/>
        <v>28681.185234735603</v>
      </c>
    </row>
    <row r="142" spans="1:30" x14ac:dyDescent="0.25">
      <c r="A142" s="39">
        <f t="shared" ca="1" si="23"/>
        <v>49257</v>
      </c>
      <c r="B142" s="24">
        <f t="shared" ca="1" si="24"/>
        <v>49278</v>
      </c>
      <c r="C142" s="40">
        <f t="shared" si="34"/>
        <v>115</v>
      </c>
      <c r="D142" s="42">
        <f t="shared" si="35"/>
        <v>1050000.0000000088</v>
      </c>
      <c r="E142" s="42">
        <f t="shared" si="22"/>
        <v>8333.3333333333339</v>
      </c>
      <c r="F142" s="42">
        <f t="shared" si="25"/>
        <v>16265.95833333347</v>
      </c>
      <c r="G142" s="30"/>
      <c r="H142" s="42">
        <f t="shared" si="26"/>
        <v>0</v>
      </c>
      <c r="I142" s="30"/>
      <c r="J142" s="30"/>
      <c r="K142" s="30"/>
      <c r="L142" s="42"/>
      <c r="M142" s="42"/>
      <c r="N142" s="42"/>
      <c r="O142" s="44">
        <f t="shared" si="27"/>
        <v>24599.291666666802</v>
      </c>
      <c r="Q142" s="40">
        <f t="shared" si="36"/>
        <v>115</v>
      </c>
      <c r="R142" s="42">
        <f t="shared" si="28"/>
        <v>1619731.7274852553</v>
      </c>
      <c r="S142" s="46">
        <f t="shared" si="29"/>
        <v>28681.185234735603</v>
      </c>
      <c r="T142" s="42">
        <f t="shared" si="30"/>
        <v>4398.7070868524861</v>
      </c>
      <c r="U142" s="42">
        <f t="shared" si="31"/>
        <v>24282.478147883117</v>
      </c>
      <c r="V142" s="30"/>
      <c r="W142" s="42">
        <f t="shared" si="32"/>
        <v>0</v>
      </c>
      <c r="X142" s="30"/>
      <c r="Y142" s="30"/>
      <c r="Z142" s="30"/>
      <c r="AA142" s="42"/>
      <c r="AB142" s="42"/>
      <c r="AC142" s="30"/>
      <c r="AD142" s="44">
        <f t="shared" si="33"/>
        <v>28681.185234735603</v>
      </c>
    </row>
    <row r="143" spans="1:30" x14ac:dyDescent="0.25">
      <c r="A143" s="39">
        <f t="shared" ca="1" si="23"/>
        <v>49287</v>
      </c>
      <c r="B143" s="24">
        <f t="shared" ca="1" si="24"/>
        <v>49309</v>
      </c>
      <c r="C143" s="40">
        <f t="shared" si="34"/>
        <v>116</v>
      </c>
      <c r="D143" s="42">
        <f t="shared" si="35"/>
        <v>1041666.6666666755</v>
      </c>
      <c r="E143" s="42">
        <f t="shared" si="22"/>
        <v>8333.3333333333339</v>
      </c>
      <c r="F143" s="42">
        <f t="shared" si="25"/>
        <v>16136.863425926062</v>
      </c>
      <c r="G143" s="30"/>
      <c r="H143" s="42">
        <f t="shared" si="26"/>
        <v>0</v>
      </c>
      <c r="I143" s="30"/>
      <c r="J143" s="30"/>
      <c r="K143" s="30"/>
      <c r="L143" s="42"/>
      <c r="M143" s="42"/>
      <c r="N143" s="42"/>
      <c r="O143" s="44">
        <f t="shared" si="27"/>
        <v>24470.196759259394</v>
      </c>
      <c r="Q143" s="40">
        <f t="shared" si="36"/>
        <v>116</v>
      </c>
      <c r="R143" s="42">
        <f t="shared" si="28"/>
        <v>1615333.0203984028</v>
      </c>
      <c r="S143" s="46">
        <f t="shared" si="29"/>
        <v>28681.185234735603</v>
      </c>
      <c r="T143" s="42">
        <f t="shared" si="30"/>
        <v>4464.65103726288</v>
      </c>
      <c r="U143" s="42">
        <f t="shared" si="31"/>
        <v>24216.534197472723</v>
      </c>
      <c r="V143" s="30"/>
      <c r="W143" s="42">
        <f t="shared" si="32"/>
        <v>0</v>
      </c>
      <c r="X143" s="30"/>
      <c r="Y143" s="30"/>
      <c r="Z143" s="30"/>
      <c r="AA143" s="42"/>
      <c r="AB143" s="42"/>
      <c r="AC143" s="30"/>
      <c r="AD143" s="44">
        <f t="shared" si="33"/>
        <v>28681.185234735603</v>
      </c>
    </row>
    <row r="144" spans="1:30" x14ac:dyDescent="0.25">
      <c r="A144" s="39">
        <f t="shared" ca="1" si="23"/>
        <v>49318</v>
      </c>
      <c r="B144" s="24">
        <f t="shared" ca="1" si="24"/>
        <v>49340</v>
      </c>
      <c r="C144" s="40">
        <f t="shared" si="34"/>
        <v>117</v>
      </c>
      <c r="D144" s="42">
        <f t="shared" si="35"/>
        <v>1033333.3333333421</v>
      </c>
      <c r="E144" s="42">
        <f t="shared" si="22"/>
        <v>8333.3333333333339</v>
      </c>
      <c r="F144" s="42">
        <f t="shared" si="25"/>
        <v>16007.768518518656</v>
      </c>
      <c r="G144" s="30"/>
      <c r="H144" s="42">
        <f t="shared" si="26"/>
        <v>0</v>
      </c>
      <c r="I144" s="30"/>
      <c r="J144" s="30"/>
      <c r="K144" s="30"/>
      <c r="L144" s="42"/>
      <c r="M144" s="42"/>
      <c r="N144" s="42"/>
      <c r="O144" s="44">
        <f t="shared" si="27"/>
        <v>24341.101851851992</v>
      </c>
      <c r="Q144" s="40">
        <f t="shared" si="36"/>
        <v>117</v>
      </c>
      <c r="R144" s="42">
        <f t="shared" si="28"/>
        <v>1610868.3693611398</v>
      </c>
      <c r="S144" s="46">
        <f t="shared" si="29"/>
        <v>28681.185234735603</v>
      </c>
      <c r="T144" s="42">
        <f t="shared" si="30"/>
        <v>4531.583597396515</v>
      </c>
      <c r="U144" s="42">
        <f t="shared" si="31"/>
        <v>24149.601637339088</v>
      </c>
      <c r="V144" s="30"/>
      <c r="W144" s="42">
        <f t="shared" si="32"/>
        <v>0</v>
      </c>
      <c r="X144" s="30"/>
      <c r="Y144" s="30"/>
      <c r="Z144" s="30"/>
      <c r="AA144" s="42"/>
      <c r="AB144" s="42"/>
      <c r="AC144" s="30"/>
      <c r="AD144" s="44">
        <f t="shared" si="33"/>
        <v>28681.185234735603</v>
      </c>
    </row>
    <row r="145" spans="1:30" x14ac:dyDescent="0.25">
      <c r="A145" s="39">
        <f t="shared" ca="1" si="23"/>
        <v>49349</v>
      </c>
      <c r="B145" s="24">
        <f t="shared" ca="1" si="24"/>
        <v>49368</v>
      </c>
      <c r="C145" s="40">
        <f t="shared" si="34"/>
        <v>118</v>
      </c>
      <c r="D145" s="42">
        <f t="shared" si="35"/>
        <v>1025000.0000000087</v>
      </c>
      <c r="E145" s="42">
        <f t="shared" si="22"/>
        <v>8333.3333333333339</v>
      </c>
      <c r="F145" s="42">
        <f t="shared" si="25"/>
        <v>15878.673611111246</v>
      </c>
      <c r="G145" s="30"/>
      <c r="H145" s="42">
        <f t="shared" si="26"/>
        <v>0</v>
      </c>
      <c r="I145" s="30"/>
      <c r="J145" s="30"/>
      <c r="K145" s="30"/>
      <c r="L145" s="42"/>
      <c r="M145" s="42"/>
      <c r="N145" s="42"/>
      <c r="O145" s="44">
        <f t="shared" si="27"/>
        <v>24212.00694444458</v>
      </c>
      <c r="Q145" s="40">
        <f t="shared" si="36"/>
        <v>118</v>
      </c>
      <c r="R145" s="42">
        <f t="shared" si="28"/>
        <v>1606336.7857637433</v>
      </c>
      <c r="S145" s="46">
        <f t="shared" si="29"/>
        <v>28681.185234735603</v>
      </c>
      <c r="T145" s="42">
        <f t="shared" si="30"/>
        <v>4599.5195881608197</v>
      </c>
      <c r="U145" s="42">
        <f t="shared" si="31"/>
        <v>24081.665646574784</v>
      </c>
      <c r="V145" s="30"/>
      <c r="W145" s="42">
        <f t="shared" si="32"/>
        <v>0</v>
      </c>
      <c r="X145" s="30"/>
      <c r="Y145" s="30"/>
      <c r="Z145" s="30"/>
      <c r="AA145" s="42"/>
      <c r="AB145" s="42"/>
      <c r="AC145" s="30"/>
      <c r="AD145" s="44">
        <f t="shared" si="33"/>
        <v>28681.185234735603</v>
      </c>
    </row>
    <row r="146" spans="1:30" x14ac:dyDescent="0.25">
      <c r="A146" s="39">
        <f t="shared" ca="1" si="23"/>
        <v>49377</v>
      </c>
      <c r="B146" s="24">
        <f t="shared" ca="1" si="24"/>
        <v>49399</v>
      </c>
      <c r="C146" s="40">
        <f t="shared" si="34"/>
        <v>119</v>
      </c>
      <c r="D146" s="42">
        <f t="shared" si="35"/>
        <v>1016666.6666666754</v>
      </c>
      <c r="E146" s="42">
        <f t="shared" si="22"/>
        <v>8333.3333333333339</v>
      </c>
      <c r="F146" s="42">
        <f t="shared" si="25"/>
        <v>15749.578703703841</v>
      </c>
      <c r="G146" s="30"/>
      <c r="H146" s="42">
        <f t="shared" si="26"/>
        <v>0</v>
      </c>
      <c r="I146" s="30"/>
      <c r="J146" s="30"/>
      <c r="K146" s="30"/>
      <c r="L146" s="42"/>
      <c r="M146" s="42"/>
      <c r="N146" s="42"/>
      <c r="O146" s="44">
        <f t="shared" si="27"/>
        <v>24082.912037037175</v>
      </c>
      <c r="Q146" s="40">
        <f t="shared" si="36"/>
        <v>119</v>
      </c>
      <c r="R146" s="42">
        <f t="shared" si="28"/>
        <v>1601737.2661755825</v>
      </c>
      <c r="S146" s="46">
        <f t="shared" si="29"/>
        <v>28681.185234735603</v>
      </c>
      <c r="T146" s="42">
        <f t="shared" si="30"/>
        <v>4668.4740526533278</v>
      </c>
      <c r="U146" s="42">
        <f t="shared" si="31"/>
        <v>24012.711182082276</v>
      </c>
      <c r="V146" s="30"/>
      <c r="W146" s="42">
        <f t="shared" si="32"/>
        <v>0</v>
      </c>
      <c r="X146" s="30"/>
      <c r="Y146" s="30"/>
      <c r="Z146" s="30"/>
      <c r="AA146" s="42"/>
      <c r="AB146" s="42"/>
      <c r="AC146" s="30"/>
      <c r="AD146" s="44">
        <f t="shared" si="33"/>
        <v>28681.185234735603</v>
      </c>
    </row>
    <row r="147" spans="1:30" x14ac:dyDescent="0.25">
      <c r="A147" s="39">
        <f t="shared" ca="1" si="23"/>
        <v>49408</v>
      </c>
      <c r="B147" s="24">
        <f t="shared" ca="1" si="24"/>
        <v>49429</v>
      </c>
      <c r="C147" s="40">
        <f t="shared" si="34"/>
        <v>120</v>
      </c>
      <c r="D147" s="42">
        <f t="shared" si="35"/>
        <v>1008333.333333342</v>
      </c>
      <c r="E147" s="42">
        <f t="shared" si="22"/>
        <v>8333.3333333333339</v>
      </c>
      <c r="F147" s="42">
        <f t="shared" si="25"/>
        <v>15620.483796296432</v>
      </c>
      <c r="G147" s="30"/>
      <c r="H147" s="42">
        <f t="shared" si="26"/>
        <v>0</v>
      </c>
      <c r="I147" s="30"/>
      <c r="J147" s="30"/>
      <c r="K147" s="30"/>
      <c r="L147" s="42"/>
      <c r="M147" s="42"/>
      <c r="N147" s="42"/>
      <c r="O147" s="44">
        <f t="shared" si="27"/>
        <v>23953.817129629766</v>
      </c>
      <c r="Q147" s="40">
        <f t="shared" si="36"/>
        <v>120</v>
      </c>
      <c r="R147" s="42">
        <f t="shared" si="28"/>
        <v>1597068.7921229291</v>
      </c>
      <c r="S147" s="46">
        <f t="shared" si="29"/>
        <v>28681.185234735603</v>
      </c>
      <c r="T147" s="42">
        <f t="shared" si="30"/>
        <v>4738.4622594926914</v>
      </c>
      <c r="U147" s="42">
        <f t="shared" si="31"/>
        <v>23942.722975242912</v>
      </c>
      <c r="V147" s="30"/>
      <c r="W147" s="42">
        <f t="shared" si="32"/>
        <v>0</v>
      </c>
      <c r="X147" s="30"/>
      <c r="Y147" s="30"/>
      <c r="Z147" s="30"/>
      <c r="AA147" s="42"/>
      <c r="AB147" s="42"/>
      <c r="AC147" s="30"/>
      <c r="AD147" s="44">
        <f t="shared" si="33"/>
        <v>28681.185234735603</v>
      </c>
    </row>
    <row r="148" spans="1:30" x14ac:dyDescent="0.25">
      <c r="A148" s="39">
        <f t="shared" ca="1" si="23"/>
        <v>49438</v>
      </c>
      <c r="B148" s="24">
        <f t="shared" ca="1" si="24"/>
        <v>49460</v>
      </c>
      <c r="C148" s="40">
        <f t="shared" si="34"/>
        <v>121</v>
      </c>
      <c r="D148" s="42">
        <f t="shared" si="35"/>
        <v>1000000.0000000086</v>
      </c>
      <c r="E148" s="42">
        <f t="shared" si="22"/>
        <v>8333.3333333333339</v>
      </c>
      <c r="F148" s="42">
        <f t="shared" si="25"/>
        <v>15491.388888889021</v>
      </c>
      <c r="G148" s="30"/>
      <c r="H148" s="42">
        <f t="shared" si="26"/>
        <v>0</v>
      </c>
      <c r="I148" s="30"/>
      <c r="J148" s="30"/>
      <c r="K148" s="30"/>
      <c r="L148" s="43">
        <f>IF(C148&gt;$E$6,0,D148*$D$17)</f>
        <v>7000.00000000006</v>
      </c>
      <c r="M148" s="42">
        <f>IF(C148&gt;$E$6,0,$D$3*$D$18)</f>
        <v>0</v>
      </c>
      <c r="N148" s="42"/>
      <c r="O148" s="44">
        <f t="shared" si="27"/>
        <v>30824.722222222415</v>
      </c>
      <c r="Q148" s="40">
        <f t="shared" si="36"/>
        <v>121</v>
      </c>
      <c r="R148" s="42">
        <f t="shared" si="28"/>
        <v>1592330.3298634365</v>
      </c>
      <c r="S148" s="46">
        <f t="shared" si="29"/>
        <v>28681.185234735603</v>
      </c>
      <c r="T148" s="42">
        <f t="shared" si="30"/>
        <v>4809.4997061995819</v>
      </c>
      <c r="U148" s="42">
        <f t="shared" si="31"/>
        <v>23871.685528536022</v>
      </c>
      <c r="V148" s="30"/>
      <c r="W148" s="42">
        <f t="shared" si="32"/>
        <v>0</v>
      </c>
      <c r="X148" s="30"/>
      <c r="Y148" s="30"/>
      <c r="Z148" s="30"/>
      <c r="AA148" s="43">
        <f>IF(Q148&gt;$E$6,0,R148*$D$17)</f>
        <v>11146.312309044057</v>
      </c>
      <c r="AB148" s="42">
        <f>IF(Q148&gt;$E$6,0,$D$3*$D$18)</f>
        <v>0</v>
      </c>
      <c r="AC148" s="42"/>
      <c r="AD148" s="44">
        <f t="shared" si="33"/>
        <v>39827.49754377966</v>
      </c>
    </row>
    <row r="149" spans="1:30" x14ac:dyDescent="0.25">
      <c r="A149" s="39">
        <f t="shared" ca="1" si="23"/>
        <v>49469</v>
      </c>
      <c r="B149" s="24">
        <f t="shared" ca="1" si="24"/>
        <v>49490</v>
      </c>
      <c r="C149" s="40">
        <f t="shared" si="34"/>
        <v>122</v>
      </c>
      <c r="D149" s="42">
        <f t="shared" si="35"/>
        <v>991666.66666667524</v>
      </c>
      <c r="E149" s="42">
        <f t="shared" si="22"/>
        <v>8333.3333333333339</v>
      </c>
      <c r="F149" s="42">
        <f t="shared" si="25"/>
        <v>15362.293981481615</v>
      </c>
      <c r="G149" s="30"/>
      <c r="H149" s="42">
        <f t="shared" si="26"/>
        <v>0</v>
      </c>
      <c r="I149" s="30"/>
      <c r="J149" s="30"/>
      <c r="K149" s="30"/>
      <c r="L149" s="42"/>
      <c r="M149" s="42"/>
      <c r="N149" s="42"/>
      <c r="O149" s="44">
        <f t="shared" si="27"/>
        <v>23695.627314814948</v>
      </c>
      <c r="Q149" s="40">
        <f t="shared" si="36"/>
        <v>122</v>
      </c>
      <c r="R149" s="42">
        <f t="shared" si="28"/>
        <v>1587520.8301572369</v>
      </c>
      <c r="S149" s="46">
        <f t="shared" si="29"/>
        <v>28681.185234735603</v>
      </c>
      <c r="T149" s="42">
        <f t="shared" si="30"/>
        <v>4881.6021226283592</v>
      </c>
      <c r="U149" s="42">
        <f t="shared" si="31"/>
        <v>23799.583112107244</v>
      </c>
      <c r="V149" s="30"/>
      <c r="W149" s="42">
        <f t="shared" si="32"/>
        <v>0</v>
      </c>
      <c r="X149" s="30"/>
      <c r="Y149" s="30"/>
      <c r="Z149" s="30"/>
      <c r="AA149" s="42"/>
      <c r="AB149" s="42"/>
      <c r="AC149" s="30"/>
      <c r="AD149" s="44">
        <f t="shared" si="33"/>
        <v>28681.185234735603</v>
      </c>
    </row>
    <row r="150" spans="1:30" x14ac:dyDescent="0.25">
      <c r="A150" s="39">
        <f t="shared" ca="1" si="23"/>
        <v>49499</v>
      </c>
      <c r="B150" s="24">
        <f t="shared" ca="1" si="24"/>
        <v>49521</v>
      </c>
      <c r="C150" s="40">
        <f t="shared" si="34"/>
        <v>123</v>
      </c>
      <c r="D150" s="42">
        <f t="shared" si="35"/>
        <v>983333.33333334187</v>
      </c>
      <c r="E150" s="42">
        <f t="shared" si="22"/>
        <v>8333.3333333333339</v>
      </c>
      <c r="F150" s="42">
        <f t="shared" si="25"/>
        <v>15233.199074074208</v>
      </c>
      <c r="G150" s="30"/>
      <c r="H150" s="42">
        <f t="shared" si="26"/>
        <v>0</v>
      </c>
      <c r="I150" s="30"/>
      <c r="J150" s="30"/>
      <c r="K150" s="30"/>
      <c r="L150" s="42"/>
      <c r="M150" s="42"/>
      <c r="N150" s="42"/>
      <c r="O150" s="44">
        <f t="shared" si="27"/>
        <v>23566.53240740754</v>
      </c>
      <c r="Q150" s="40">
        <f t="shared" si="36"/>
        <v>123</v>
      </c>
      <c r="R150" s="42">
        <f t="shared" si="28"/>
        <v>1582639.2280346085</v>
      </c>
      <c r="S150" s="46">
        <f t="shared" si="29"/>
        <v>28681.185234735603</v>
      </c>
      <c r="T150" s="42">
        <f t="shared" si="30"/>
        <v>4954.7854744500946</v>
      </c>
      <c r="U150" s="42">
        <f t="shared" si="31"/>
        <v>23726.399760285509</v>
      </c>
      <c r="V150" s="30"/>
      <c r="W150" s="42">
        <f t="shared" si="32"/>
        <v>0</v>
      </c>
      <c r="X150" s="30"/>
      <c r="Y150" s="30"/>
      <c r="Z150" s="30"/>
      <c r="AA150" s="42"/>
      <c r="AB150" s="42"/>
      <c r="AC150" s="30"/>
      <c r="AD150" s="44">
        <f t="shared" si="33"/>
        <v>28681.185234735603</v>
      </c>
    </row>
    <row r="151" spans="1:30" x14ac:dyDescent="0.25">
      <c r="A151" s="39">
        <f t="shared" ca="1" si="23"/>
        <v>49530</v>
      </c>
      <c r="B151" s="24">
        <f t="shared" ca="1" si="24"/>
        <v>49552</v>
      </c>
      <c r="C151" s="40">
        <f t="shared" si="34"/>
        <v>124</v>
      </c>
      <c r="D151" s="42">
        <f t="shared" si="35"/>
        <v>975000.0000000085</v>
      </c>
      <c r="E151" s="42">
        <f t="shared" si="22"/>
        <v>8333.3333333333339</v>
      </c>
      <c r="F151" s="42">
        <f t="shared" si="25"/>
        <v>15104.104166666799</v>
      </c>
      <c r="G151" s="30"/>
      <c r="H151" s="42">
        <f t="shared" si="26"/>
        <v>0</v>
      </c>
      <c r="I151" s="30"/>
      <c r="J151" s="30"/>
      <c r="K151" s="30"/>
      <c r="L151" s="42"/>
      <c r="M151" s="42"/>
      <c r="N151" s="42"/>
      <c r="O151" s="44">
        <f t="shared" si="27"/>
        <v>23437.437500000131</v>
      </c>
      <c r="Q151" s="40">
        <f t="shared" si="36"/>
        <v>124</v>
      </c>
      <c r="R151" s="42">
        <f t="shared" si="28"/>
        <v>1577684.4425601584</v>
      </c>
      <c r="S151" s="46">
        <f t="shared" si="29"/>
        <v>28681.185234735603</v>
      </c>
      <c r="T151" s="42">
        <f t="shared" si="30"/>
        <v>5029.0659666878928</v>
      </c>
      <c r="U151" s="42">
        <f t="shared" si="31"/>
        <v>23652.119268047711</v>
      </c>
      <c r="V151" s="30"/>
      <c r="W151" s="42">
        <f t="shared" si="32"/>
        <v>0</v>
      </c>
      <c r="X151" s="30"/>
      <c r="Y151" s="30"/>
      <c r="Z151" s="30"/>
      <c r="AA151" s="42"/>
      <c r="AB151" s="42"/>
      <c r="AC151" s="30"/>
      <c r="AD151" s="44">
        <f t="shared" si="33"/>
        <v>28681.185234735603</v>
      </c>
    </row>
    <row r="152" spans="1:30" x14ac:dyDescent="0.25">
      <c r="A152" s="39">
        <f t="shared" ca="1" si="23"/>
        <v>49561</v>
      </c>
      <c r="B152" s="24">
        <f t="shared" ca="1" si="24"/>
        <v>49582</v>
      </c>
      <c r="C152" s="40">
        <f t="shared" si="34"/>
        <v>125</v>
      </c>
      <c r="D152" s="42">
        <f t="shared" si="35"/>
        <v>966666.66666667513</v>
      </c>
      <c r="E152" s="42">
        <f t="shared" si="22"/>
        <v>8333.3333333333339</v>
      </c>
      <c r="F152" s="42">
        <f t="shared" si="25"/>
        <v>14975.00925925939</v>
      </c>
      <c r="G152" s="30"/>
      <c r="H152" s="42">
        <f t="shared" si="26"/>
        <v>0</v>
      </c>
      <c r="I152" s="30"/>
      <c r="J152" s="30"/>
      <c r="K152" s="30"/>
      <c r="L152" s="42"/>
      <c r="M152" s="42"/>
      <c r="N152" s="42"/>
      <c r="O152" s="44">
        <f t="shared" si="27"/>
        <v>23308.342592592722</v>
      </c>
      <c r="Q152" s="40">
        <f t="shared" si="36"/>
        <v>125</v>
      </c>
      <c r="R152" s="42">
        <f t="shared" si="28"/>
        <v>1572655.3765934706</v>
      </c>
      <c r="S152" s="46">
        <f t="shared" si="29"/>
        <v>28681.185234735603</v>
      </c>
      <c r="T152" s="42">
        <f t="shared" si="30"/>
        <v>5104.4600473051541</v>
      </c>
      <c r="U152" s="42">
        <f t="shared" si="31"/>
        <v>23576.725187430449</v>
      </c>
      <c r="V152" s="30"/>
      <c r="W152" s="42">
        <f t="shared" si="32"/>
        <v>0</v>
      </c>
      <c r="X152" s="30"/>
      <c r="Y152" s="30"/>
      <c r="Z152" s="30"/>
      <c r="AA152" s="42"/>
      <c r="AB152" s="42"/>
      <c r="AC152" s="30"/>
      <c r="AD152" s="44">
        <f t="shared" si="33"/>
        <v>28681.185234735603</v>
      </c>
    </row>
    <row r="153" spans="1:30" x14ac:dyDescent="0.25">
      <c r="A153" s="39">
        <f t="shared" ca="1" si="23"/>
        <v>49591</v>
      </c>
      <c r="B153" s="24">
        <f t="shared" ca="1" si="24"/>
        <v>49613</v>
      </c>
      <c r="C153" s="40">
        <f t="shared" si="34"/>
        <v>126</v>
      </c>
      <c r="D153" s="42">
        <f t="shared" si="35"/>
        <v>958333.33333334175</v>
      </c>
      <c r="E153" s="42">
        <f t="shared" si="22"/>
        <v>8333.3333333333339</v>
      </c>
      <c r="F153" s="42">
        <f t="shared" si="25"/>
        <v>14845.914351851985</v>
      </c>
      <c r="G153" s="30"/>
      <c r="H153" s="42">
        <f t="shared" si="26"/>
        <v>0</v>
      </c>
      <c r="I153" s="30"/>
      <c r="J153" s="30"/>
      <c r="K153" s="30"/>
      <c r="L153" s="42"/>
      <c r="M153" s="42"/>
      <c r="N153" s="42"/>
      <c r="O153" s="44">
        <f t="shared" si="27"/>
        <v>23179.247685185321</v>
      </c>
      <c r="Q153" s="40">
        <f t="shared" si="36"/>
        <v>126</v>
      </c>
      <c r="R153" s="42">
        <f t="shared" si="28"/>
        <v>1567550.9165461655</v>
      </c>
      <c r="S153" s="46">
        <f t="shared" si="29"/>
        <v>28681.185234735603</v>
      </c>
      <c r="T153" s="42">
        <f t="shared" si="30"/>
        <v>5180.9844108476718</v>
      </c>
      <c r="U153" s="42">
        <f t="shared" si="31"/>
        <v>23500.200823887932</v>
      </c>
      <c r="V153" s="30"/>
      <c r="W153" s="42">
        <f t="shared" si="32"/>
        <v>0</v>
      </c>
      <c r="X153" s="30"/>
      <c r="Y153" s="30"/>
      <c r="Z153" s="30"/>
      <c r="AA153" s="42"/>
      <c r="AB153" s="42"/>
      <c r="AC153" s="30"/>
      <c r="AD153" s="44">
        <f t="shared" si="33"/>
        <v>28681.185234735603</v>
      </c>
    </row>
    <row r="154" spans="1:30" x14ac:dyDescent="0.25">
      <c r="A154" s="39">
        <f t="shared" ca="1" si="23"/>
        <v>49622</v>
      </c>
      <c r="B154" s="24">
        <f t="shared" ca="1" si="24"/>
        <v>49643</v>
      </c>
      <c r="C154" s="40">
        <f t="shared" si="34"/>
        <v>127</v>
      </c>
      <c r="D154" s="42">
        <f t="shared" si="35"/>
        <v>950000.00000000838</v>
      </c>
      <c r="E154" s="42">
        <f t="shared" si="22"/>
        <v>8333.3333333333339</v>
      </c>
      <c r="F154" s="42">
        <f t="shared" si="25"/>
        <v>14716.819444444574</v>
      </c>
      <c r="G154" s="30"/>
      <c r="H154" s="42">
        <f t="shared" si="26"/>
        <v>0</v>
      </c>
      <c r="I154" s="30"/>
      <c r="J154" s="30"/>
      <c r="K154" s="30"/>
      <c r="L154" s="42"/>
      <c r="M154" s="42"/>
      <c r="N154" s="42"/>
      <c r="O154" s="44">
        <f t="shared" si="27"/>
        <v>23050.152777777908</v>
      </c>
      <c r="Q154" s="40">
        <f t="shared" si="36"/>
        <v>127</v>
      </c>
      <c r="R154" s="42">
        <f t="shared" si="28"/>
        <v>1562369.9321353177</v>
      </c>
      <c r="S154" s="46">
        <f t="shared" si="29"/>
        <v>28681.185234735603</v>
      </c>
      <c r="T154" s="42">
        <f t="shared" si="30"/>
        <v>5258.6560021402984</v>
      </c>
      <c r="U154" s="42">
        <f t="shared" si="31"/>
        <v>23422.529232595305</v>
      </c>
      <c r="V154" s="30"/>
      <c r="W154" s="42">
        <f t="shared" si="32"/>
        <v>0</v>
      </c>
      <c r="X154" s="30"/>
      <c r="Y154" s="30"/>
      <c r="Z154" s="30"/>
      <c r="AA154" s="42"/>
      <c r="AB154" s="42"/>
      <c r="AC154" s="30"/>
      <c r="AD154" s="44">
        <f t="shared" si="33"/>
        <v>28681.185234735603</v>
      </c>
    </row>
    <row r="155" spans="1:30" x14ac:dyDescent="0.25">
      <c r="A155" s="39">
        <f t="shared" ca="1" si="23"/>
        <v>49652</v>
      </c>
      <c r="B155" s="24">
        <f t="shared" ca="1" si="24"/>
        <v>49674</v>
      </c>
      <c r="C155" s="40">
        <f t="shared" si="34"/>
        <v>128</v>
      </c>
      <c r="D155" s="42">
        <f t="shared" si="35"/>
        <v>941666.66666667501</v>
      </c>
      <c r="E155" s="42">
        <f t="shared" si="22"/>
        <v>8333.3333333333339</v>
      </c>
      <c r="F155" s="42">
        <f t="shared" si="25"/>
        <v>14587.724537037166</v>
      </c>
      <c r="G155" s="30"/>
      <c r="H155" s="42">
        <f t="shared" si="26"/>
        <v>0</v>
      </c>
      <c r="I155" s="30"/>
      <c r="J155" s="30"/>
      <c r="K155" s="30"/>
      <c r="L155" s="42"/>
      <c r="M155" s="42"/>
      <c r="N155" s="42"/>
      <c r="O155" s="44">
        <f t="shared" si="27"/>
        <v>22921.0578703705</v>
      </c>
      <c r="Q155" s="40">
        <f t="shared" si="36"/>
        <v>128</v>
      </c>
      <c r="R155" s="42">
        <f t="shared" si="28"/>
        <v>1557111.2761331773</v>
      </c>
      <c r="S155" s="46">
        <f t="shared" si="29"/>
        <v>28681.185234735603</v>
      </c>
      <c r="T155" s="42">
        <f t="shared" si="30"/>
        <v>5337.4920200390516</v>
      </c>
      <c r="U155" s="42">
        <f t="shared" si="31"/>
        <v>23343.693214696552</v>
      </c>
      <c r="V155" s="30"/>
      <c r="W155" s="42">
        <f t="shared" si="32"/>
        <v>0</v>
      </c>
      <c r="X155" s="30"/>
      <c r="Y155" s="30"/>
      <c r="Z155" s="30"/>
      <c r="AA155" s="42"/>
      <c r="AB155" s="42"/>
      <c r="AC155" s="30"/>
      <c r="AD155" s="44">
        <f t="shared" si="33"/>
        <v>28681.185234735603</v>
      </c>
    </row>
    <row r="156" spans="1:30" x14ac:dyDescent="0.25">
      <c r="A156" s="39">
        <f t="shared" ca="1" si="23"/>
        <v>49683</v>
      </c>
      <c r="B156" s="24">
        <f t="shared" ca="1" si="24"/>
        <v>49705</v>
      </c>
      <c r="C156" s="40">
        <f t="shared" si="34"/>
        <v>129</v>
      </c>
      <c r="D156" s="42">
        <f t="shared" si="35"/>
        <v>933333.33333334164</v>
      </c>
      <c r="E156" s="42">
        <f t="shared" ref="E156:E219" si="37">IF(C156&gt;$E$6,0,IF(C156=$E$6,D156,$D$28/$D$6))</f>
        <v>8333.3333333333339</v>
      </c>
      <c r="F156" s="42">
        <f t="shared" si="25"/>
        <v>14458.629629629761</v>
      </c>
      <c r="G156" s="30"/>
      <c r="H156" s="42">
        <f t="shared" si="26"/>
        <v>0</v>
      </c>
      <c r="I156" s="30"/>
      <c r="J156" s="30"/>
      <c r="K156" s="30"/>
      <c r="L156" s="42"/>
      <c r="M156" s="42"/>
      <c r="N156" s="42"/>
      <c r="O156" s="44">
        <f t="shared" si="27"/>
        <v>22791.962962963094</v>
      </c>
      <c r="Q156" s="40">
        <f t="shared" si="36"/>
        <v>129</v>
      </c>
      <c r="R156" s="42">
        <f t="shared" si="28"/>
        <v>1551773.7841131382</v>
      </c>
      <c r="S156" s="46">
        <f t="shared" si="29"/>
        <v>28681.185234735603</v>
      </c>
      <c r="T156" s="42">
        <f t="shared" si="30"/>
        <v>5417.5099212394707</v>
      </c>
      <c r="U156" s="42">
        <f t="shared" si="31"/>
        <v>23263.675313496133</v>
      </c>
      <c r="V156" s="30"/>
      <c r="W156" s="42">
        <f t="shared" si="32"/>
        <v>0</v>
      </c>
      <c r="X156" s="30"/>
      <c r="Y156" s="30"/>
      <c r="Z156" s="30"/>
      <c r="AA156" s="42"/>
      <c r="AB156" s="42"/>
      <c r="AC156" s="30"/>
      <c r="AD156" s="44">
        <f t="shared" si="33"/>
        <v>28681.185234735603</v>
      </c>
    </row>
    <row r="157" spans="1:30" x14ac:dyDescent="0.25">
      <c r="A157" s="39">
        <f t="shared" ref="A157:A220" ca="1" si="38">IF(C157&gt;$E$6,"",EDATE(A156,1))</f>
        <v>49714</v>
      </c>
      <c r="B157" s="24">
        <f t="shared" ref="B157:B220" ca="1" si="39">IF(C157&gt;$E$6,0,EOMONTH(A157,0))</f>
        <v>49734</v>
      </c>
      <c r="C157" s="40">
        <f t="shared" si="34"/>
        <v>130</v>
      </c>
      <c r="D157" s="42">
        <f t="shared" si="35"/>
        <v>925000.00000000827</v>
      </c>
      <c r="E157" s="42">
        <f t="shared" si="37"/>
        <v>8333.3333333333339</v>
      </c>
      <c r="F157" s="42">
        <f t="shared" ref="F157:F220" si="40">IF(C157&gt;$E$6,0,IF(C157&lt;=$E$7,D157*$D$7*31/360,IF(AND(C157&gt;$E$7,C157&lt;=($E$7+$E$8)),D157*$D$8*31/360,IF(AND(C157&gt;($E$7+$E$8),C157&lt;=($E$7+$E$8+$E$9)),D157*$D$9*31/360,D157*$D$10*31/360))))</f>
        <v>14329.534722222348</v>
      </c>
      <c r="G157" s="30"/>
      <c r="H157" s="42">
        <f t="shared" ref="H157:H220" si="41">IF(C157&gt;$E$6,0,$D$5*$D$13)</f>
        <v>0</v>
      </c>
      <c r="I157" s="30"/>
      <c r="J157" s="30"/>
      <c r="K157" s="30"/>
      <c r="L157" s="42"/>
      <c r="M157" s="42"/>
      <c r="N157" s="42"/>
      <c r="O157" s="44">
        <f t="shared" ref="O157:O220" si="42">IF(C157&gt;$D$6,0,SUM(E157:N157))</f>
        <v>22662.868055555682</v>
      </c>
      <c r="Q157" s="40">
        <f t="shared" si="36"/>
        <v>130</v>
      </c>
      <c r="R157" s="42">
        <f t="shared" ref="R157:R220" si="43">IF(Q157&gt;$E$6,0,R156-T156)</f>
        <v>1546356.2741918988</v>
      </c>
      <c r="S157" s="46">
        <f t="shared" ref="S157:S220" si="44">IF(Q157&gt;$E$6,0,$AD$17)</f>
        <v>28681.185234735603</v>
      </c>
      <c r="T157" s="42">
        <f t="shared" ref="T157:T220" si="45">IF(Q157&gt;$E$6,0,IF(Q157=$E$6,R157,S157-U157))</f>
        <v>5498.7274241420528</v>
      </c>
      <c r="U157" s="42">
        <f t="shared" ref="U157:U220" si="46">IF(Q157&gt;$E$6,0,IF(Q157&lt;=$E$7,R157*$D$7/12,IF(AND(Q157&gt;$E$7,Q157&lt;=($E$7+$E$8)),R157*$D$8/12,IF(AND(Q157&gt;($E$7+$E$8),Q157&lt;=($E$7+$E$8+$E$9)),R157*$D$9/12,R157*$D$10/12))))</f>
        <v>23182.457810593551</v>
      </c>
      <c r="V157" s="30"/>
      <c r="W157" s="42">
        <f t="shared" ref="W157:W220" si="47">IF(Q157&gt;$E$6,0,$D$5*$D$13)</f>
        <v>0</v>
      </c>
      <c r="X157" s="30"/>
      <c r="Y157" s="30"/>
      <c r="Z157" s="30"/>
      <c r="AA157" s="42"/>
      <c r="AB157" s="42"/>
      <c r="AC157" s="30"/>
      <c r="AD157" s="44">
        <f t="shared" ref="AD157:AD220" si="48">IF(Q157&gt;$D$6,0,SUM(T157:AC157))</f>
        <v>28681.185234735603</v>
      </c>
    </row>
    <row r="158" spans="1:30" x14ac:dyDescent="0.25">
      <c r="A158" s="39">
        <f t="shared" ca="1" si="38"/>
        <v>49743</v>
      </c>
      <c r="B158" s="24">
        <f t="shared" ca="1" si="39"/>
        <v>49765</v>
      </c>
      <c r="C158" s="40">
        <f t="shared" ref="C158:C221" si="49">IF(C157&lt;$D$6,C157+1,"")</f>
        <v>131</v>
      </c>
      <c r="D158" s="42">
        <f t="shared" ref="D158:D221" si="50">IF(C158&gt;$E$6,0,D157-E157)</f>
        <v>916666.66666667489</v>
      </c>
      <c r="E158" s="42">
        <f t="shared" si="37"/>
        <v>8333.3333333333339</v>
      </c>
      <c r="F158" s="42">
        <f t="shared" si="40"/>
        <v>14200.439814814943</v>
      </c>
      <c r="G158" s="30"/>
      <c r="H158" s="42">
        <f t="shared" si="41"/>
        <v>0</v>
      </c>
      <c r="I158" s="30"/>
      <c r="J158" s="30"/>
      <c r="K158" s="30"/>
      <c r="L158" s="42"/>
      <c r="M158" s="42"/>
      <c r="N158" s="42"/>
      <c r="O158" s="44">
        <f t="shared" si="42"/>
        <v>22533.773148148277</v>
      </c>
      <c r="Q158" s="40">
        <f t="shared" ref="Q158:Q221" si="51">IF(Q157&lt;$D$6,Q157+1,"")</f>
        <v>131</v>
      </c>
      <c r="R158" s="42">
        <f t="shared" si="43"/>
        <v>1540857.5467677568</v>
      </c>
      <c r="S158" s="46">
        <f t="shared" si="44"/>
        <v>28681.185234735603</v>
      </c>
      <c r="T158" s="42">
        <f t="shared" si="45"/>
        <v>5581.1625127756452</v>
      </c>
      <c r="U158" s="42">
        <f t="shared" si="46"/>
        <v>23100.022721959958</v>
      </c>
      <c r="V158" s="30"/>
      <c r="W158" s="42">
        <f t="shared" si="47"/>
        <v>0</v>
      </c>
      <c r="X158" s="30"/>
      <c r="Y158" s="30"/>
      <c r="Z158" s="30"/>
      <c r="AA158" s="42"/>
      <c r="AB158" s="42"/>
      <c r="AC158" s="30"/>
      <c r="AD158" s="44">
        <f t="shared" si="48"/>
        <v>28681.185234735603</v>
      </c>
    </row>
    <row r="159" spans="1:30" x14ac:dyDescent="0.25">
      <c r="A159" s="39">
        <f t="shared" ca="1" si="38"/>
        <v>49774</v>
      </c>
      <c r="B159" s="24">
        <f t="shared" ca="1" si="39"/>
        <v>49795</v>
      </c>
      <c r="C159" s="40">
        <f t="shared" si="49"/>
        <v>132</v>
      </c>
      <c r="D159" s="42">
        <f t="shared" si="50"/>
        <v>908333.33333334152</v>
      </c>
      <c r="E159" s="42">
        <f t="shared" si="37"/>
        <v>8333.3333333333339</v>
      </c>
      <c r="F159" s="42">
        <f t="shared" si="40"/>
        <v>14071.344907407534</v>
      </c>
      <c r="G159" s="30"/>
      <c r="H159" s="42">
        <f t="shared" si="41"/>
        <v>0</v>
      </c>
      <c r="I159" s="30"/>
      <c r="J159" s="30"/>
      <c r="K159" s="30"/>
      <c r="L159" s="42"/>
      <c r="M159" s="42"/>
      <c r="N159" s="42"/>
      <c r="O159" s="44">
        <f t="shared" si="42"/>
        <v>22404.678240740868</v>
      </c>
      <c r="Q159" s="40">
        <f t="shared" si="51"/>
        <v>132</v>
      </c>
      <c r="R159" s="42">
        <f t="shared" si="43"/>
        <v>1535276.3842549811</v>
      </c>
      <c r="S159" s="46">
        <f t="shared" si="44"/>
        <v>28681.185234735603</v>
      </c>
      <c r="T159" s="42">
        <f t="shared" si="45"/>
        <v>5664.8334407796792</v>
      </c>
      <c r="U159" s="42">
        <f t="shared" si="46"/>
        <v>23016.351793955924</v>
      </c>
      <c r="V159" s="30"/>
      <c r="W159" s="42">
        <f t="shared" si="47"/>
        <v>0</v>
      </c>
      <c r="X159" s="30"/>
      <c r="Y159" s="30"/>
      <c r="Z159" s="30"/>
      <c r="AA159" s="42"/>
      <c r="AB159" s="42"/>
      <c r="AC159" s="30"/>
      <c r="AD159" s="44">
        <f t="shared" si="48"/>
        <v>28681.185234735603</v>
      </c>
    </row>
    <row r="160" spans="1:30" x14ac:dyDescent="0.25">
      <c r="A160" s="39">
        <f t="shared" ca="1" si="38"/>
        <v>49804</v>
      </c>
      <c r="B160" s="24">
        <f t="shared" ca="1" si="39"/>
        <v>49826</v>
      </c>
      <c r="C160" s="40">
        <f t="shared" si="49"/>
        <v>133</v>
      </c>
      <c r="D160" s="42">
        <f t="shared" si="50"/>
        <v>900000.00000000815</v>
      </c>
      <c r="E160" s="42">
        <f t="shared" si="37"/>
        <v>8333.3333333333339</v>
      </c>
      <c r="F160" s="42">
        <f t="shared" si="40"/>
        <v>13942.250000000127</v>
      </c>
      <c r="G160" s="30"/>
      <c r="H160" s="42">
        <f t="shared" si="41"/>
        <v>0</v>
      </c>
      <c r="I160" s="30"/>
      <c r="J160" s="30"/>
      <c r="K160" s="30"/>
      <c r="L160" s="43">
        <f>IF(C160&gt;$E$6,0,D160*$D$17)</f>
        <v>6300.0000000000573</v>
      </c>
      <c r="M160" s="42">
        <f>IF(C160&gt;$E$6,0,$D$3*$D$18)</f>
        <v>0</v>
      </c>
      <c r="N160" s="42"/>
      <c r="O160" s="44">
        <f t="shared" si="42"/>
        <v>28575.583333333518</v>
      </c>
      <c r="Q160" s="40">
        <f t="shared" si="51"/>
        <v>133</v>
      </c>
      <c r="R160" s="42">
        <f t="shared" si="43"/>
        <v>1529611.5508142014</v>
      </c>
      <c r="S160" s="46">
        <f t="shared" si="44"/>
        <v>28681.185234735603</v>
      </c>
      <c r="T160" s="42">
        <f t="shared" si="45"/>
        <v>5749.7587354460375</v>
      </c>
      <c r="U160" s="42">
        <f t="shared" si="46"/>
        <v>22931.426499289566</v>
      </c>
      <c r="V160" s="30"/>
      <c r="W160" s="42">
        <f t="shared" si="47"/>
        <v>0</v>
      </c>
      <c r="X160" s="30"/>
      <c r="Y160" s="30"/>
      <c r="Z160" s="30"/>
      <c r="AA160" s="43">
        <f>IF(Q160&gt;$E$6,0,R160*$D$17)</f>
        <v>10707.28085569941</v>
      </c>
      <c r="AB160" s="42">
        <f>IF(Q160&gt;$E$6,0,$D$3*$D$18)</f>
        <v>0</v>
      </c>
      <c r="AC160" s="42"/>
      <c r="AD160" s="44">
        <f t="shared" si="48"/>
        <v>39388.466090435017</v>
      </c>
    </row>
    <row r="161" spans="1:30" x14ac:dyDescent="0.25">
      <c r="A161" s="39">
        <f t="shared" ca="1" si="38"/>
        <v>49835</v>
      </c>
      <c r="B161" s="24">
        <f t="shared" ca="1" si="39"/>
        <v>49856</v>
      </c>
      <c r="C161" s="40">
        <f t="shared" si="49"/>
        <v>134</v>
      </c>
      <c r="D161" s="42">
        <f t="shared" si="50"/>
        <v>891666.66666667478</v>
      </c>
      <c r="E161" s="42">
        <f t="shared" si="37"/>
        <v>8333.3333333333339</v>
      </c>
      <c r="F161" s="42">
        <f t="shared" si="40"/>
        <v>13813.155092592719</v>
      </c>
      <c r="G161" s="30"/>
      <c r="H161" s="42">
        <f t="shared" si="41"/>
        <v>0</v>
      </c>
      <c r="I161" s="30"/>
      <c r="J161" s="30"/>
      <c r="K161" s="30"/>
      <c r="L161" s="42"/>
      <c r="M161" s="42"/>
      <c r="N161" s="42"/>
      <c r="O161" s="44">
        <f t="shared" si="42"/>
        <v>22146.488425926051</v>
      </c>
      <c r="Q161" s="40">
        <f t="shared" si="51"/>
        <v>134</v>
      </c>
      <c r="R161" s="42">
        <f t="shared" si="43"/>
        <v>1523861.7920787553</v>
      </c>
      <c r="S161" s="46">
        <f t="shared" si="44"/>
        <v>28681.185234735603</v>
      </c>
      <c r="T161" s="42">
        <f t="shared" si="45"/>
        <v>5835.9572018215949</v>
      </c>
      <c r="U161" s="42">
        <f t="shared" si="46"/>
        <v>22845.228032914009</v>
      </c>
      <c r="V161" s="30"/>
      <c r="W161" s="42">
        <f t="shared" si="47"/>
        <v>0</v>
      </c>
      <c r="X161" s="30"/>
      <c r="Y161" s="30"/>
      <c r="Z161" s="30"/>
      <c r="AA161" s="42"/>
      <c r="AB161" s="42"/>
      <c r="AC161" s="30"/>
      <c r="AD161" s="44">
        <f t="shared" si="48"/>
        <v>28681.185234735603</v>
      </c>
    </row>
    <row r="162" spans="1:30" x14ac:dyDescent="0.25">
      <c r="A162" s="39">
        <f t="shared" ca="1" si="38"/>
        <v>49865</v>
      </c>
      <c r="B162" s="24">
        <f t="shared" ca="1" si="39"/>
        <v>49887</v>
      </c>
      <c r="C162" s="40">
        <f t="shared" si="49"/>
        <v>135</v>
      </c>
      <c r="D162" s="42">
        <f t="shared" si="50"/>
        <v>883333.3333333414</v>
      </c>
      <c r="E162" s="42">
        <f t="shared" si="37"/>
        <v>8333.3333333333339</v>
      </c>
      <c r="F162" s="42">
        <f t="shared" si="40"/>
        <v>13684.06018518531</v>
      </c>
      <c r="G162" s="30"/>
      <c r="H162" s="42">
        <f t="shared" si="41"/>
        <v>0</v>
      </c>
      <c r="I162" s="30"/>
      <c r="J162" s="30"/>
      <c r="K162" s="30"/>
      <c r="L162" s="42"/>
      <c r="M162" s="42"/>
      <c r="N162" s="42"/>
      <c r="O162" s="44">
        <f t="shared" si="42"/>
        <v>22017.393518518642</v>
      </c>
      <c r="Q162" s="40">
        <f t="shared" si="51"/>
        <v>135</v>
      </c>
      <c r="R162" s="42">
        <f t="shared" si="43"/>
        <v>1518025.8348769338</v>
      </c>
      <c r="S162" s="46">
        <f t="shared" si="44"/>
        <v>28681.185234735603</v>
      </c>
      <c r="T162" s="42">
        <f t="shared" si="45"/>
        <v>5923.4479268722353</v>
      </c>
      <c r="U162" s="42">
        <f t="shared" si="46"/>
        <v>22757.737307863368</v>
      </c>
      <c r="V162" s="30"/>
      <c r="W162" s="42">
        <f t="shared" si="47"/>
        <v>0</v>
      </c>
      <c r="X162" s="30"/>
      <c r="Y162" s="30"/>
      <c r="Z162" s="30"/>
      <c r="AA162" s="42"/>
      <c r="AB162" s="42"/>
      <c r="AC162" s="30"/>
      <c r="AD162" s="44">
        <f t="shared" si="48"/>
        <v>28681.185234735603</v>
      </c>
    </row>
    <row r="163" spans="1:30" x14ac:dyDescent="0.25">
      <c r="A163" s="39">
        <f t="shared" ca="1" si="38"/>
        <v>49896</v>
      </c>
      <c r="B163" s="24">
        <f t="shared" ca="1" si="39"/>
        <v>49918</v>
      </c>
      <c r="C163" s="40">
        <f t="shared" si="49"/>
        <v>136</v>
      </c>
      <c r="D163" s="42">
        <f t="shared" si="50"/>
        <v>875000.00000000803</v>
      </c>
      <c r="E163" s="42">
        <f t="shared" si="37"/>
        <v>8333.3333333333339</v>
      </c>
      <c r="F163" s="42">
        <f t="shared" si="40"/>
        <v>13554.965277777901</v>
      </c>
      <c r="G163" s="30"/>
      <c r="H163" s="42">
        <f t="shared" si="41"/>
        <v>0</v>
      </c>
      <c r="I163" s="30"/>
      <c r="J163" s="30"/>
      <c r="K163" s="30"/>
      <c r="L163" s="42"/>
      <c r="M163" s="42"/>
      <c r="N163" s="42"/>
      <c r="O163" s="44">
        <f t="shared" si="42"/>
        <v>21888.298611111233</v>
      </c>
      <c r="Q163" s="40">
        <f t="shared" si="51"/>
        <v>136</v>
      </c>
      <c r="R163" s="42">
        <f t="shared" si="43"/>
        <v>1512102.3869500617</v>
      </c>
      <c r="S163" s="46">
        <f t="shared" si="44"/>
        <v>28681.185234735603</v>
      </c>
      <c r="T163" s="42">
        <f t="shared" si="45"/>
        <v>6012.2502837092616</v>
      </c>
      <c r="U163" s="42">
        <f t="shared" si="46"/>
        <v>22668.934951026342</v>
      </c>
      <c r="V163" s="30"/>
      <c r="W163" s="42">
        <f t="shared" si="47"/>
        <v>0</v>
      </c>
      <c r="X163" s="30"/>
      <c r="Y163" s="30"/>
      <c r="Z163" s="30"/>
      <c r="AA163" s="42"/>
      <c r="AB163" s="42"/>
      <c r="AC163" s="30"/>
      <c r="AD163" s="44">
        <f t="shared" si="48"/>
        <v>28681.185234735603</v>
      </c>
    </row>
    <row r="164" spans="1:30" x14ac:dyDescent="0.25">
      <c r="A164" s="39">
        <f t="shared" ca="1" si="38"/>
        <v>49927</v>
      </c>
      <c r="B164" s="24">
        <f t="shared" ca="1" si="39"/>
        <v>49948</v>
      </c>
      <c r="C164" s="40">
        <f t="shared" si="49"/>
        <v>137</v>
      </c>
      <c r="D164" s="42">
        <f t="shared" si="50"/>
        <v>866666.66666667466</v>
      </c>
      <c r="E164" s="42">
        <f t="shared" si="37"/>
        <v>8333.3333333333339</v>
      </c>
      <c r="F164" s="42">
        <f t="shared" si="40"/>
        <v>13425.870370370494</v>
      </c>
      <c r="G164" s="30"/>
      <c r="H164" s="42">
        <f t="shared" si="41"/>
        <v>0</v>
      </c>
      <c r="I164" s="30"/>
      <c r="J164" s="30"/>
      <c r="K164" s="30"/>
      <c r="L164" s="42"/>
      <c r="M164" s="42"/>
      <c r="N164" s="42"/>
      <c r="O164" s="44">
        <f t="shared" si="42"/>
        <v>21759.203703703828</v>
      </c>
      <c r="Q164" s="40">
        <f t="shared" si="51"/>
        <v>137</v>
      </c>
      <c r="R164" s="42">
        <f t="shared" si="43"/>
        <v>1506090.1366663524</v>
      </c>
      <c r="S164" s="46">
        <f t="shared" si="44"/>
        <v>28681.185234735603</v>
      </c>
      <c r="T164" s="42">
        <f t="shared" si="45"/>
        <v>6102.3839358792029</v>
      </c>
      <c r="U164" s="42">
        <f t="shared" si="46"/>
        <v>22578.801298856401</v>
      </c>
      <c r="V164" s="30"/>
      <c r="W164" s="42">
        <f t="shared" si="47"/>
        <v>0</v>
      </c>
      <c r="X164" s="30"/>
      <c r="Y164" s="30"/>
      <c r="Z164" s="30"/>
      <c r="AA164" s="42"/>
      <c r="AB164" s="42"/>
      <c r="AC164" s="30"/>
      <c r="AD164" s="44">
        <f t="shared" si="48"/>
        <v>28681.185234735603</v>
      </c>
    </row>
    <row r="165" spans="1:30" x14ac:dyDescent="0.25">
      <c r="A165" s="39">
        <f t="shared" ca="1" si="38"/>
        <v>49957</v>
      </c>
      <c r="B165" s="24">
        <f t="shared" ca="1" si="39"/>
        <v>49979</v>
      </c>
      <c r="C165" s="40">
        <f t="shared" si="49"/>
        <v>138</v>
      </c>
      <c r="D165" s="42">
        <f t="shared" si="50"/>
        <v>858333.33333334129</v>
      </c>
      <c r="E165" s="42">
        <f t="shared" si="37"/>
        <v>8333.3333333333339</v>
      </c>
      <c r="F165" s="42">
        <f t="shared" si="40"/>
        <v>13296.775462963087</v>
      </c>
      <c r="G165" s="30"/>
      <c r="H165" s="42">
        <f t="shared" si="41"/>
        <v>0</v>
      </c>
      <c r="I165" s="30"/>
      <c r="J165" s="30"/>
      <c r="K165" s="30"/>
      <c r="L165" s="42"/>
      <c r="M165" s="42"/>
      <c r="N165" s="42"/>
      <c r="O165" s="44">
        <f t="shared" si="42"/>
        <v>21630.108796296423</v>
      </c>
      <c r="Q165" s="40">
        <f t="shared" si="51"/>
        <v>138</v>
      </c>
      <c r="R165" s="42">
        <f t="shared" si="43"/>
        <v>1499987.7527304732</v>
      </c>
      <c r="S165" s="46">
        <f t="shared" si="44"/>
        <v>28681.185234735603</v>
      </c>
      <c r="T165" s="42">
        <f t="shared" si="45"/>
        <v>6193.8688417179255</v>
      </c>
      <c r="U165" s="42">
        <f t="shared" si="46"/>
        <v>22487.316393017678</v>
      </c>
      <c r="V165" s="30"/>
      <c r="W165" s="42">
        <f t="shared" si="47"/>
        <v>0</v>
      </c>
      <c r="X165" s="30"/>
      <c r="Y165" s="30"/>
      <c r="Z165" s="30"/>
      <c r="AA165" s="42"/>
      <c r="AB165" s="42"/>
      <c r="AC165" s="30"/>
      <c r="AD165" s="44">
        <f t="shared" si="48"/>
        <v>28681.185234735603</v>
      </c>
    </row>
    <row r="166" spans="1:30" x14ac:dyDescent="0.25">
      <c r="A166" s="39">
        <f t="shared" ca="1" si="38"/>
        <v>49988</v>
      </c>
      <c r="B166" s="24">
        <f t="shared" ca="1" si="39"/>
        <v>50009</v>
      </c>
      <c r="C166" s="40">
        <f t="shared" si="49"/>
        <v>139</v>
      </c>
      <c r="D166" s="42">
        <f t="shared" si="50"/>
        <v>850000.00000000792</v>
      </c>
      <c r="E166" s="42">
        <f t="shared" si="37"/>
        <v>8333.3333333333339</v>
      </c>
      <c r="F166" s="42">
        <f t="shared" si="40"/>
        <v>13167.680555555677</v>
      </c>
      <c r="G166" s="30"/>
      <c r="H166" s="42">
        <f t="shared" si="41"/>
        <v>0</v>
      </c>
      <c r="I166" s="30"/>
      <c r="J166" s="30"/>
      <c r="K166" s="30"/>
      <c r="L166" s="42"/>
      <c r="M166" s="42"/>
      <c r="N166" s="42"/>
      <c r="O166" s="44">
        <f t="shared" si="42"/>
        <v>21501.013888889011</v>
      </c>
      <c r="Q166" s="40">
        <f t="shared" si="51"/>
        <v>139</v>
      </c>
      <c r="R166" s="42">
        <f t="shared" si="43"/>
        <v>1493793.8838887552</v>
      </c>
      <c r="S166" s="46">
        <f t="shared" si="44"/>
        <v>28681.185234735603</v>
      </c>
      <c r="T166" s="42">
        <f t="shared" si="45"/>
        <v>6286.7252587700168</v>
      </c>
      <c r="U166" s="42">
        <f t="shared" si="46"/>
        <v>22394.459975965587</v>
      </c>
      <c r="V166" s="30"/>
      <c r="W166" s="42">
        <f t="shared" si="47"/>
        <v>0</v>
      </c>
      <c r="X166" s="30"/>
      <c r="Y166" s="30"/>
      <c r="Z166" s="30"/>
      <c r="AA166" s="42"/>
      <c r="AB166" s="42"/>
      <c r="AC166" s="30"/>
      <c r="AD166" s="44">
        <f t="shared" si="48"/>
        <v>28681.185234735603</v>
      </c>
    </row>
    <row r="167" spans="1:30" x14ac:dyDescent="0.25">
      <c r="A167" s="39">
        <f t="shared" ca="1" si="38"/>
        <v>50018</v>
      </c>
      <c r="B167" s="24">
        <f t="shared" ca="1" si="39"/>
        <v>50040</v>
      </c>
      <c r="C167" s="40">
        <f t="shared" si="49"/>
        <v>140</v>
      </c>
      <c r="D167" s="42">
        <f t="shared" si="50"/>
        <v>841666.66666667454</v>
      </c>
      <c r="E167" s="42">
        <f t="shared" si="37"/>
        <v>8333.3333333333339</v>
      </c>
      <c r="F167" s="42">
        <f t="shared" si="40"/>
        <v>13038.58564814827</v>
      </c>
      <c r="G167" s="30"/>
      <c r="H167" s="42">
        <f t="shared" si="41"/>
        <v>0</v>
      </c>
      <c r="I167" s="30"/>
      <c r="J167" s="30"/>
      <c r="K167" s="30"/>
      <c r="L167" s="42"/>
      <c r="M167" s="42"/>
      <c r="N167" s="42"/>
      <c r="O167" s="44">
        <f t="shared" si="42"/>
        <v>21371.918981481605</v>
      </c>
      <c r="Q167" s="40">
        <f t="shared" si="51"/>
        <v>140</v>
      </c>
      <c r="R167" s="42">
        <f t="shared" si="43"/>
        <v>1487507.1586299853</v>
      </c>
      <c r="S167" s="46">
        <f t="shared" si="44"/>
        <v>28681.185234735603</v>
      </c>
      <c r="T167" s="42">
        <f t="shared" si="45"/>
        <v>6380.9737482744058</v>
      </c>
      <c r="U167" s="42">
        <f t="shared" si="46"/>
        <v>22300.211486461198</v>
      </c>
      <c r="V167" s="30"/>
      <c r="W167" s="42">
        <f t="shared" si="47"/>
        <v>0</v>
      </c>
      <c r="X167" s="30"/>
      <c r="Y167" s="30"/>
      <c r="Z167" s="30"/>
      <c r="AA167" s="42"/>
      <c r="AB167" s="42"/>
      <c r="AC167" s="30"/>
      <c r="AD167" s="44">
        <f t="shared" si="48"/>
        <v>28681.185234735603</v>
      </c>
    </row>
    <row r="168" spans="1:30" x14ac:dyDescent="0.25">
      <c r="A168" s="39">
        <f t="shared" ca="1" si="38"/>
        <v>50049</v>
      </c>
      <c r="B168" s="24">
        <f t="shared" ca="1" si="39"/>
        <v>50071</v>
      </c>
      <c r="C168" s="40">
        <f t="shared" si="49"/>
        <v>141</v>
      </c>
      <c r="D168" s="42">
        <f t="shared" si="50"/>
        <v>833333.33333334117</v>
      </c>
      <c r="E168" s="42">
        <f t="shared" si="37"/>
        <v>8333.3333333333339</v>
      </c>
      <c r="F168" s="42">
        <f t="shared" si="40"/>
        <v>12909.490740740863</v>
      </c>
      <c r="G168" s="30"/>
      <c r="H168" s="42">
        <f t="shared" si="41"/>
        <v>0</v>
      </c>
      <c r="I168" s="30"/>
      <c r="J168" s="30"/>
      <c r="K168" s="30"/>
      <c r="L168" s="42"/>
      <c r="M168" s="42"/>
      <c r="N168" s="42"/>
      <c r="O168" s="44">
        <f t="shared" si="42"/>
        <v>21242.824074074197</v>
      </c>
      <c r="Q168" s="40">
        <f t="shared" si="51"/>
        <v>141</v>
      </c>
      <c r="R168" s="42">
        <f t="shared" si="43"/>
        <v>1481126.1848817109</v>
      </c>
      <c r="S168" s="46">
        <f t="shared" si="44"/>
        <v>28681.185234735603</v>
      </c>
      <c r="T168" s="42">
        <f t="shared" si="45"/>
        <v>6476.6351797172865</v>
      </c>
      <c r="U168" s="42">
        <f t="shared" si="46"/>
        <v>22204.550055018317</v>
      </c>
      <c r="V168" s="30"/>
      <c r="W168" s="42">
        <f t="shared" si="47"/>
        <v>0</v>
      </c>
      <c r="X168" s="30"/>
      <c r="Y168" s="30"/>
      <c r="Z168" s="30"/>
      <c r="AA168" s="42"/>
      <c r="AB168" s="42"/>
      <c r="AC168" s="30"/>
      <c r="AD168" s="44">
        <f t="shared" si="48"/>
        <v>28681.185234735603</v>
      </c>
    </row>
    <row r="169" spans="1:30" x14ac:dyDescent="0.25">
      <c r="A169" s="39">
        <f t="shared" ca="1" si="38"/>
        <v>50080</v>
      </c>
      <c r="B169" s="24">
        <f t="shared" ca="1" si="39"/>
        <v>50099</v>
      </c>
      <c r="C169" s="40">
        <f t="shared" si="49"/>
        <v>142</v>
      </c>
      <c r="D169" s="42">
        <f t="shared" si="50"/>
        <v>825000.0000000078</v>
      </c>
      <c r="E169" s="42">
        <f t="shared" si="37"/>
        <v>8333.3333333333339</v>
      </c>
      <c r="F169" s="42">
        <f t="shared" si="40"/>
        <v>12780.395833333452</v>
      </c>
      <c r="G169" s="30"/>
      <c r="H169" s="42">
        <f t="shared" si="41"/>
        <v>0</v>
      </c>
      <c r="I169" s="30"/>
      <c r="J169" s="30"/>
      <c r="K169" s="30"/>
      <c r="L169" s="42"/>
      <c r="M169" s="42"/>
      <c r="N169" s="42"/>
      <c r="O169" s="44">
        <f t="shared" si="42"/>
        <v>21113.729166666788</v>
      </c>
      <c r="Q169" s="40">
        <f t="shared" si="51"/>
        <v>142</v>
      </c>
      <c r="R169" s="42">
        <f t="shared" si="43"/>
        <v>1474649.5497019936</v>
      </c>
      <c r="S169" s="46">
        <f t="shared" si="44"/>
        <v>28681.185234735603</v>
      </c>
      <c r="T169" s="42">
        <f t="shared" si="45"/>
        <v>6573.7307354532131</v>
      </c>
      <c r="U169" s="42">
        <f t="shared" si="46"/>
        <v>22107.45449928239</v>
      </c>
      <c r="V169" s="30"/>
      <c r="W169" s="42">
        <f t="shared" si="47"/>
        <v>0</v>
      </c>
      <c r="X169" s="30"/>
      <c r="Y169" s="30"/>
      <c r="Z169" s="30"/>
      <c r="AA169" s="42"/>
      <c r="AB169" s="42"/>
      <c r="AC169" s="30"/>
      <c r="AD169" s="44">
        <f t="shared" si="48"/>
        <v>28681.185234735603</v>
      </c>
    </row>
    <row r="170" spans="1:30" x14ac:dyDescent="0.25">
      <c r="A170" s="39">
        <f t="shared" ca="1" si="38"/>
        <v>50108</v>
      </c>
      <c r="B170" s="24">
        <f t="shared" ca="1" si="39"/>
        <v>50130</v>
      </c>
      <c r="C170" s="40">
        <f t="shared" si="49"/>
        <v>143</v>
      </c>
      <c r="D170" s="42">
        <f t="shared" si="50"/>
        <v>816666.66666667443</v>
      </c>
      <c r="E170" s="42">
        <f t="shared" si="37"/>
        <v>8333.3333333333339</v>
      </c>
      <c r="F170" s="42">
        <f t="shared" si="40"/>
        <v>12651.300925926047</v>
      </c>
      <c r="G170" s="30"/>
      <c r="H170" s="42">
        <f t="shared" si="41"/>
        <v>0</v>
      </c>
      <c r="I170" s="30"/>
      <c r="J170" s="30"/>
      <c r="K170" s="30"/>
      <c r="L170" s="42"/>
      <c r="M170" s="42"/>
      <c r="N170" s="42"/>
      <c r="O170" s="44">
        <f t="shared" si="42"/>
        <v>20984.634259259379</v>
      </c>
      <c r="Q170" s="40">
        <f t="shared" si="51"/>
        <v>143</v>
      </c>
      <c r="R170" s="42">
        <f t="shared" si="43"/>
        <v>1468075.8189665403</v>
      </c>
      <c r="S170" s="46">
        <f t="shared" si="44"/>
        <v>28681.185234735603</v>
      </c>
      <c r="T170" s="42">
        <f t="shared" si="45"/>
        <v>6672.2819153955534</v>
      </c>
      <c r="U170" s="42">
        <f t="shared" si="46"/>
        <v>22008.90331934005</v>
      </c>
      <c r="V170" s="30"/>
      <c r="W170" s="42">
        <f t="shared" si="47"/>
        <v>0</v>
      </c>
      <c r="X170" s="30"/>
      <c r="Y170" s="30"/>
      <c r="Z170" s="30"/>
      <c r="AA170" s="42"/>
      <c r="AB170" s="42"/>
      <c r="AC170" s="30"/>
      <c r="AD170" s="44">
        <f t="shared" si="48"/>
        <v>28681.185234735603</v>
      </c>
    </row>
    <row r="171" spans="1:30" x14ac:dyDescent="0.25">
      <c r="A171" s="39">
        <f t="shared" ca="1" si="38"/>
        <v>50139</v>
      </c>
      <c r="B171" s="24">
        <f t="shared" ca="1" si="39"/>
        <v>50160</v>
      </c>
      <c r="C171" s="40">
        <f t="shared" si="49"/>
        <v>144</v>
      </c>
      <c r="D171" s="42">
        <f t="shared" si="50"/>
        <v>808333.33333334106</v>
      </c>
      <c r="E171" s="42">
        <f t="shared" si="37"/>
        <v>8333.3333333333339</v>
      </c>
      <c r="F171" s="42">
        <f t="shared" si="40"/>
        <v>12522.206018518638</v>
      </c>
      <c r="G171" s="30"/>
      <c r="H171" s="42">
        <f t="shared" si="41"/>
        <v>0</v>
      </c>
      <c r="I171" s="30"/>
      <c r="J171" s="30"/>
      <c r="K171" s="30"/>
      <c r="L171" s="42"/>
      <c r="M171" s="42"/>
      <c r="N171" s="42"/>
      <c r="O171" s="44">
        <f t="shared" si="42"/>
        <v>20855.53935185197</v>
      </c>
      <c r="Q171" s="40">
        <f t="shared" si="51"/>
        <v>144</v>
      </c>
      <c r="R171" s="42">
        <f t="shared" si="43"/>
        <v>1461403.5370511448</v>
      </c>
      <c r="S171" s="46">
        <f t="shared" si="44"/>
        <v>28681.185234735603</v>
      </c>
      <c r="T171" s="42">
        <f t="shared" si="45"/>
        <v>6772.3105417771912</v>
      </c>
      <c r="U171" s="42">
        <f t="shared" si="46"/>
        <v>21908.874692958412</v>
      </c>
      <c r="V171" s="30"/>
      <c r="W171" s="42">
        <f t="shared" si="47"/>
        <v>0</v>
      </c>
      <c r="X171" s="30"/>
      <c r="Y171" s="30"/>
      <c r="Z171" s="30"/>
      <c r="AA171" s="42"/>
      <c r="AB171" s="42"/>
      <c r="AC171" s="30"/>
      <c r="AD171" s="44">
        <f t="shared" si="48"/>
        <v>28681.185234735603</v>
      </c>
    </row>
    <row r="172" spans="1:30" x14ac:dyDescent="0.25">
      <c r="A172" s="39">
        <f t="shared" ca="1" si="38"/>
        <v>50169</v>
      </c>
      <c r="B172" s="24">
        <f t="shared" ca="1" si="39"/>
        <v>50191</v>
      </c>
      <c r="C172" s="40">
        <f t="shared" si="49"/>
        <v>145</v>
      </c>
      <c r="D172" s="42">
        <f t="shared" si="50"/>
        <v>800000.00000000768</v>
      </c>
      <c r="E172" s="42">
        <f t="shared" si="37"/>
        <v>8333.3333333333339</v>
      </c>
      <c r="F172" s="42">
        <f t="shared" si="40"/>
        <v>12393.11111111123</v>
      </c>
      <c r="G172" s="30"/>
      <c r="H172" s="42">
        <f t="shared" si="41"/>
        <v>0</v>
      </c>
      <c r="I172" s="30"/>
      <c r="J172" s="30"/>
      <c r="K172" s="30"/>
      <c r="L172" s="43">
        <f>IF(C172&gt;$E$6,0,D172*$D$17)</f>
        <v>5600.0000000000537</v>
      </c>
      <c r="M172" s="42">
        <f>IF(C172&gt;$E$6,0,$D$3*$D$18)</f>
        <v>0</v>
      </c>
      <c r="N172" s="42"/>
      <c r="O172" s="44">
        <f t="shared" si="42"/>
        <v>26326.444444444616</v>
      </c>
      <c r="Q172" s="40">
        <f t="shared" si="51"/>
        <v>145</v>
      </c>
      <c r="R172" s="42">
        <f t="shared" si="43"/>
        <v>1454631.2265093676</v>
      </c>
      <c r="S172" s="46">
        <f t="shared" si="44"/>
        <v>28681.185234735603</v>
      </c>
      <c r="T172" s="42">
        <f t="shared" si="45"/>
        <v>6873.8387639826651</v>
      </c>
      <c r="U172" s="42">
        <f t="shared" si="46"/>
        <v>21807.346470752938</v>
      </c>
      <c r="V172" s="30"/>
      <c r="W172" s="42">
        <f t="shared" si="47"/>
        <v>0</v>
      </c>
      <c r="X172" s="30"/>
      <c r="Y172" s="30"/>
      <c r="Z172" s="30"/>
      <c r="AA172" s="43">
        <f>IF(Q172&gt;$E$6,0,R172*$D$17)</f>
        <v>10182.418585565574</v>
      </c>
      <c r="AB172" s="42">
        <f>IF(Q172&gt;$E$6,0,$D$3*$D$18)</f>
        <v>0</v>
      </c>
      <c r="AC172" s="42"/>
      <c r="AD172" s="44">
        <f t="shared" si="48"/>
        <v>38863.603820301178</v>
      </c>
    </row>
    <row r="173" spans="1:30" x14ac:dyDescent="0.25">
      <c r="A173" s="39">
        <f t="shared" ca="1" si="38"/>
        <v>50200</v>
      </c>
      <c r="B173" s="24">
        <f t="shared" ca="1" si="39"/>
        <v>50221</v>
      </c>
      <c r="C173" s="40">
        <f t="shared" si="49"/>
        <v>146</v>
      </c>
      <c r="D173" s="42">
        <f t="shared" si="50"/>
        <v>791666.66666667431</v>
      </c>
      <c r="E173" s="42">
        <f t="shared" si="37"/>
        <v>8333.3333333333339</v>
      </c>
      <c r="F173" s="42">
        <f t="shared" si="40"/>
        <v>12264.016203703823</v>
      </c>
      <c r="G173" s="30"/>
      <c r="H173" s="42">
        <f t="shared" si="41"/>
        <v>0</v>
      </c>
      <c r="I173" s="30"/>
      <c r="J173" s="30"/>
      <c r="K173" s="30"/>
      <c r="L173" s="42"/>
      <c r="M173" s="42"/>
      <c r="N173" s="42"/>
      <c r="O173" s="44">
        <f t="shared" si="42"/>
        <v>20597.349537037157</v>
      </c>
      <c r="Q173" s="40">
        <f t="shared" si="51"/>
        <v>146</v>
      </c>
      <c r="R173" s="42">
        <f t="shared" si="43"/>
        <v>1447757.3877453848</v>
      </c>
      <c r="S173" s="46">
        <f t="shared" si="44"/>
        <v>28681.185234735603</v>
      </c>
      <c r="T173" s="42">
        <f t="shared" si="45"/>
        <v>6976.8890634527088</v>
      </c>
      <c r="U173" s="42">
        <f t="shared" si="46"/>
        <v>21704.296171282895</v>
      </c>
      <c r="V173" s="30"/>
      <c r="W173" s="42">
        <f t="shared" si="47"/>
        <v>0</v>
      </c>
      <c r="X173" s="30"/>
      <c r="Y173" s="30"/>
      <c r="Z173" s="30"/>
      <c r="AA173" s="42"/>
      <c r="AB173" s="42"/>
      <c r="AC173" s="30"/>
      <c r="AD173" s="44">
        <f t="shared" si="48"/>
        <v>28681.185234735603</v>
      </c>
    </row>
    <row r="174" spans="1:30" x14ac:dyDescent="0.25">
      <c r="A174" s="39">
        <f t="shared" ca="1" si="38"/>
        <v>50230</v>
      </c>
      <c r="B174" s="24">
        <f t="shared" ca="1" si="39"/>
        <v>50252</v>
      </c>
      <c r="C174" s="40">
        <f t="shared" si="49"/>
        <v>147</v>
      </c>
      <c r="D174" s="42">
        <f t="shared" si="50"/>
        <v>783333.33333334094</v>
      </c>
      <c r="E174" s="42">
        <f t="shared" si="37"/>
        <v>8333.3333333333339</v>
      </c>
      <c r="F174" s="42">
        <f t="shared" si="40"/>
        <v>12134.921296296414</v>
      </c>
      <c r="G174" s="30"/>
      <c r="H174" s="42">
        <f t="shared" si="41"/>
        <v>0</v>
      </c>
      <c r="I174" s="30"/>
      <c r="J174" s="30"/>
      <c r="K174" s="30"/>
      <c r="L174" s="42"/>
      <c r="M174" s="42"/>
      <c r="N174" s="42"/>
      <c r="O174" s="44">
        <f t="shared" si="42"/>
        <v>20468.254629629748</v>
      </c>
      <c r="Q174" s="40">
        <f t="shared" si="51"/>
        <v>147</v>
      </c>
      <c r="R174" s="42">
        <f t="shared" si="43"/>
        <v>1440780.4986819322</v>
      </c>
      <c r="S174" s="46">
        <f t="shared" si="44"/>
        <v>28681.185234735603</v>
      </c>
      <c r="T174" s="42">
        <f t="shared" si="45"/>
        <v>7081.4842586623017</v>
      </c>
      <c r="U174" s="42">
        <f t="shared" si="46"/>
        <v>21599.700976073302</v>
      </c>
      <c r="V174" s="30"/>
      <c r="W174" s="42">
        <f t="shared" si="47"/>
        <v>0</v>
      </c>
      <c r="X174" s="30"/>
      <c r="Y174" s="30"/>
      <c r="Z174" s="30"/>
      <c r="AA174" s="42"/>
      <c r="AB174" s="42"/>
      <c r="AC174" s="30"/>
      <c r="AD174" s="44">
        <f t="shared" si="48"/>
        <v>28681.185234735603</v>
      </c>
    </row>
    <row r="175" spans="1:30" x14ac:dyDescent="0.25">
      <c r="A175" s="39">
        <f t="shared" ca="1" si="38"/>
        <v>50261</v>
      </c>
      <c r="B175" s="24">
        <f t="shared" ca="1" si="39"/>
        <v>50283</v>
      </c>
      <c r="C175" s="40">
        <f t="shared" si="49"/>
        <v>148</v>
      </c>
      <c r="D175" s="42">
        <f t="shared" si="50"/>
        <v>775000.00000000757</v>
      </c>
      <c r="E175" s="42">
        <f t="shared" si="37"/>
        <v>8333.3333333333339</v>
      </c>
      <c r="F175" s="42">
        <f t="shared" si="40"/>
        <v>12005.826388889009</v>
      </c>
      <c r="G175" s="30"/>
      <c r="H175" s="42">
        <f t="shared" si="41"/>
        <v>0</v>
      </c>
      <c r="I175" s="30"/>
      <c r="J175" s="30"/>
      <c r="K175" s="30"/>
      <c r="L175" s="42"/>
      <c r="M175" s="42"/>
      <c r="N175" s="42"/>
      <c r="O175" s="44">
        <f t="shared" si="42"/>
        <v>20339.159722222343</v>
      </c>
      <c r="Q175" s="40">
        <f t="shared" si="51"/>
        <v>148</v>
      </c>
      <c r="R175" s="42">
        <f t="shared" si="43"/>
        <v>1433699.01442327</v>
      </c>
      <c r="S175" s="46">
        <f t="shared" si="44"/>
        <v>28681.185234735603</v>
      </c>
      <c r="T175" s="42">
        <f t="shared" si="45"/>
        <v>7187.647510173414</v>
      </c>
      <c r="U175" s="42">
        <f t="shared" si="46"/>
        <v>21493.537724562189</v>
      </c>
      <c r="V175" s="30"/>
      <c r="W175" s="42">
        <f t="shared" si="47"/>
        <v>0</v>
      </c>
      <c r="X175" s="30"/>
      <c r="Y175" s="30"/>
      <c r="Z175" s="30"/>
      <c r="AA175" s="42"/>
      <c r="AB175" s="42"/>
      <c r="AC175" s="30"/>
      <c r="AD175" s="44">
        <f t="shared" si="48"/>
        <v>28681.185234735603</v>
      </c>
    </row>
    <row r="176" spans="1:30" x14ac:dyDescent="0.25">
      <c r="A176" s="39">
        <f t="shared" ca="1" si="38"/>
        <v>50292</v>
      </c>
      <c r="B176" s="24">
        <f t="shared" ca="1" si="39"/>
        <v>50313</v>
      </c>
      <c r="C176" s="40">
        <f t="shared" si="49"/>
        <v>149</v>
      </c>
      <c r="D176" s="42">
        <f t="shared" si="50"/>
        <v>766666.66666667419</v>
      </c>
      <c r="E176" s="42">
        <f t="shared" si="37"/>
        <v>8333.3333333333339</v>
      </c>
      <c r="F176" s="42">
        <f t="shared" si="40"/>
        <v>11876.731481481596</v>
      </c>
      <c r="G176" s="30"/>
      <c r="H176" s="42">
        <f t="shared" si="41"/>
        <v>0</v>
      </c>
      <c r="I176" s="30"/>
      <c r="J176" s="30"/>
      <c r="K176" s="30"/>
      <c r="L176" s="42"/>
      <c r="M176" s="42"/>
      <c r="N176" s="42"/>
      <c r="O176" s="44">
        <f t="shared" si="42"/>
        <v>20210.06481481493</v>
      </c>
      <c r="Q176" s="40">
        <f t="shared" si="51"/>
        <v>149</v>
      </c>
      <c r="R176" s="42">
        <f t="shared" si="43"/>
        <v>1426511.3669130965</v>
      </c>
      <c r="S176" s="46">
        <f t="shared" si="44"/>
        <v>28681.185234735603</v>
      </c>
      <c r="T176" s="42">
        <f t="shared" si="45"/>
        <v>7295.402325763429</v>
      </c>
      <c r="U176" s="42">
        <f t="shared" si="46"/>
        <v>21385.782908972174</v>
      </c>
      <c r="V176" s="30"/>
      <c r="W176" s="42">
        <f t="shared" si="47"/>
        <v>0</v>
      </c>
      <c r="X176" s="30"/>
      <c r="Y176" s="30"/>
      <c r="Z176" s="30"/>
      <c r="AA176" s="42"/>
      <c r="AB176" s="42"/>
      <c r="AC176" s="30"/>
      <c r="AD176" s="44">
        <f t="shared" si="48"/>
        <v>28681.185234735603</v>
      </c>
    </row>
    <row r="177" spans="1:30" x14ac:dyDescent="0.25">
      <c r="A177" s="39">
        <f t="shared" ca="1" si="38"/>
        <v>50322</v>
      </c>
      <c r="B177" s="24">
        <f t="shared" ca="1" si="39"/>
        <v>50344</v>
      </c>
      <c r="C177" s="40">
        <f t="shared" si="49"/>
        <v>150</v>
      </c>
      <c r="D177" s="42">
        <f t="shared" si="50"/>
        <v>758333.33333334082</v>
      </c>
      <c r="E177" s="42">
        <f t="shared" si="37"/>
        <v>8333.3333333333339</v>
      </c>
      <c r="F177" s="42">
        <f t="shared" si="40"/>
        <v>11747.636574074191</v>
      </c>
      <c r="G177" s="30"/>
      <c r="H177" s="42">
        <f t="shared" si="41"/>
        <v>0</v>
      </c>
      <c r="I177" s="30"/>
      <c r="J177" s="30"/>
      <c r="K177" s="30"/>
      <c r="L177" s="42"/>
      <c r="M177" s="42"/>
      <c r="N177" s="42"/>
      <c r="O177" s="44">
        <f t="shared" si="42"/>
        <v>20080.969907407525</v>
      </c>
      <c r="Q177" s="40">
        <f t="shared" si="51"/>
        <v>150</v>
      </c>
      <c r="R177" s="42">
        <f t="shared" si="43"/>
        <v>1419215.9645873331</v>
      </c>
      <c r="S177" s="46">
        <f t="shared" si="44"/>
        <v>28681.185234735603</v>
      </c>
      <c r="T177" s="42">
        <f t="shared" si="45"/>
        <v>7404.772565630501</v>
      </c>
      <c r="U177" s="42">
        <f t="shared" si="46"/>
        <v>21276.412669105102</v>
      </c>
      <c r="V177" s="30"/>
      <c r="W177" s="42">
        <f t="shared" si="47"/>
        <v>0</v>
      </c>
      <c r="X177" s="30"/>
      <c r="Y177" s="30"/>
      <c r="Z177" s="30"/>
      <c r="AA177" s="42"/>
      <c r="AB177" s="42"/>
      <c r="AC177" s="30"/>
      <c r="AD177" s="44">
        <f t="shared" si="48"/>
        <v>28681.185234735603</v>
      </c>
    </row>
    <row r="178" spans="1:30" x14ac:dyDescent="0.25">
      <c r="A178" s="39">
        <f t="shared" ca="1" si="38"/>
        <v>50353</v>
      </c>
      <c r="B178" s="24">
        <f t="shared" ca="1" si="39"/>
        <v>50374</v>
      </c>
      <c r="C178" s="40">
        <f t="shared" si="49"/>
        <v>151</v>
      </c>
      <c r="D178" s="42">
        <f t="shared" si="50"/>
        <v>750000.00000000745</v>
      </c>
      <c r="E178" s="42">
        <f t="shared" si="37"/>
        <v>8333.3333333333339</v>
      </c>
      <c r="F178" s="42">
        <f t="shared" si="40"/>
        <v>11618.541666666782</v>
      </c>
      <c r="G178" s="30"/>
      <c r="H178" s="42">
        <f t="shared" si="41"/>
        <v>0</v>
      </c>
      <c r="I178" s="30"/>
      <c r="J178" s="30"/>
      <c r="K178" s="30"/>
      <c r="L178" s="42"/>
      <c r="M178" s="42"/>
      <c r="N178" s="42"/>
      <c r="O178" s="44">
        <f t="shared" si="42"/>
        <v>19951.875000000116</v>
      </c>
      <c r="Q178" s="40">
        <f t="shared" si="51"/>
        <v>151</v>
      </c>
      <c r="R178" s="42">
        <f t="shared" si="43"/>
        <v>1411811.1920217026</v>
      </c>
      <c r="S178" s="46">
        <f t="shared" si="44"/>
        <v>28681.185234735603</v>
      </c>
      <c r="T178" s="42">
        <f t="shared" si="45"/>
        <v>7515.7824476769129</v>
      </c>
      <c r="U178" s="42">
        <f t="shared" si="46"/>
        <v>21165.402787058691</v>
      </c>
      <c r="V178" s="30"/>
      <c r="W178" s="42">
        <f t="shared" si="47"/>
        <v>0</v>
      </c>
      <c r="X178" s="30"/>
      <c r="Y178" s="30"/>
      <c r="Z178" s="30"/>
      <c r="AA178" s="42"/>
      <c r="AB178" s="42"/>
      <c r="AC178" s="30"/>
      <c r="AD178" s="44">
        <f t="shared" si="48"/>
        <v>28681.185234735603</v>
      </c>
    </row>
    <row r="179" spans="1:30" x14ac:dyDescent="0.25">
      <c r="A179" s="39">
        <f t="shared" ca="1" si="38"/>
        <v>50383</v>
      </c>
      <c r="B179" s="24">
        <f t="shared" ca="1" si="39"/>
        <v>50405</v>
      </c>
      <c r="C179" s="40">
        <f t="shared" si="49"/>
        <v>152</v>
      </c>
      <c r="D179" s="42">
        <f t="shared" si="50"/>
        <v>741666.66666667408</v>
      </c>
      <c r="E179" s="42">
        <f t="shared" si="37"/>
        <v>8333.3333333333339</v>
      </c>
      <c r="F179" s="42">
        <f t="shared" si="40"/>
        <v>11489.446759259376</v>
      </c>
      <c r="G179" s="30"/>
      <c r="H179" s="42">
        <f t="shared" si="41"/>
        <v>0</v>
      </c>
      <c r="I179" s="30"/>
      <c r="J179" s="30"/>
      <c r="K179" s="30"/>
      <c r="L179" s="42"/>
      <c r="M179" s="42"/>
      <c r="N179" s="42"/>
      <c r="O179" s="44">
        <f t="shared" si="42"/>
        <v>19822.780092592708</v>
      </c>
      <c r="Q179" s="40">
        <f t="shared" si="51"/>
        <v>152</v>
      </c>
      <c r="R179" s="42">
        <f t="shared" si="43"/>
        <v>1404295.4095740258</v>
      </c>
      <c r="S179" s="46">
        <f t="shared" si="44"/>
        <v>28681.185234735603</v>
      </c>
      <c r="T179" s="42">
        <f t="shared" si="45"/>
        <v>7628.4565528716666</v>
      </c>
      <c r="U179" s="42">
        <f t="shared" si="46"/>
        <v>21052.728681863937</v>
      </c>
      <c r="V179" s="30"/>
      <c r="W179" s="42">
        <f t="shared" si="47"/>
        <v>0</v>
      </c>
      <c r="X179" s="30"/>
      <c r="Y179" s="30"/>
      <c r="Z179" s="30"/>
      <c r="AA179" s="42"/>
      <c r="AB179" s="42"/>
      <c r="AC179" s="30"/>
      <c r="AD179" s="44">
        <f t="shared" si="48"/>
        <v>28681.185234735603</v>
      </c>
    </row>
    <row r="180" spans="1:30" x14ac:dyDescent="0.25">
      <c r="A180" s="39">
        <f t="shared" ca="1" si="38"/>
        <v>50414</v>
      </c>
      <c r="B180" s="24">
        <f t="shared" ca="1" si="39"/>
        <v>50436</v>
      </c>
      <c r="C180" s="40">
        <f t="shared" si="49"/>
        <v>153</v>
      </c>
      <c r="D180" s="42">
        <f t="shared" si="50"/>
        <v>733333.33333334071</v>
      </c>
      <c r="E180" s="42">
        <f t="shared" si="37"/>
        <v>8333.3333333333339</v>
      </c>
      <c r="F180" s="42">
        <f t="shared" si="40"/>
        <v>11360.351851851967</v>
      </c>
      <c r="G180" s="30"/>
      <c r="H180" s="42">
        <f t="shared" si="41"/>
        <v>0</v>
      </c>
      <c r="I180" s="30"/>
      <c r="J180" s="30"/>
      <c r="K180" s="30"/>
      <c r="L180" s="42"/>
      <c r="M180" s="42"/>
      <c r="N180" s="42"/>
      <c r="O180" s="44">
        <f t="shared" si="42"/>
        <v>19693.685185185299</v>
      </c>
      <c r="Q180" s="40">
        <f t="shared" si="51"/>
        <v>153</v>
      </c>
      <c r="R180" s="42">
        <f t="shared" si="43"/>
        <v>1396666.953021154</v>
      </c>
      <c r="S180" s="46">
        <f t="shared" si="44"/>
        <v>28681.185234735603</v>
      </c>
      <c r="T180" s="42">
        <f t="shared" si="45"/>
        <v>7742.8198306934682</v>
      </c>
      <c r="U180" s="42">
        <f t="shared" si="46"/>
        <v>20938.365404042135</v>
      </c>
      <c r="V180" s="30"/>
      <c r="W180" s="42">
        <f t="shared" si="47"/>
        <v>0</v>
      </c>
      <c r="X180" s="30"/>
      <c r="Y180" s="30"/>
      <c r="Z180" s="30"/>
      <c r="AA180" s="42"/>
      <c r="AB180" s="42"/>
      <c r="AC180" s="30"/>
      <c r="AD180" s="44">
        <f t="shared" si="48"/>
        <v>28681.185234735603</v>
      </c>
    </row>
    <row r="181" spans="1:30" x14ac:dyDescent="0.25">
      <c r="A181" s="39">
        <f t="shared" ca="1" si="38"/>
        <v>50445</v>
      </c>
      <c r="B181" s="24">
        <f t="shared" ca="1" si="39"/>
        <v>50464</v>
      </c>
      <c r="C181" s="40">
        <f t="shared" si="49"/>
        <v>154</v>
      </c>
      <c r="D181" s="42">
        <f t="shared" si="50"/>
        <v>725000.00000000733</v>
      </c>
      <c r="E181" s="42">
        <f t="shared" si="37"/>
        <v>8333.3333333333339</v>
      </c>
      <c r="F181" s="42">
        <f t="shared" si="40"/>
        <v>11231.256944444558</v>
      </c>
      <c r="G181" s="30"/>
      <c r="H181" s="42">
        <f t="shared" si="41"/>
        <v>0</v>
      </c>
      <c r="I181" s="30"/>
      <c r="J181" s="30"/>
      <c r="K181" s="30"/>
      <c r="L181" s="42"/>
      <c r="M181" s="42"/>
      <c r="N181" s="42"/>
      <c r="O181" s="44">
        <f t="shared" si="42"/>
        <v>19564.59027777789</v>
      </c>
      <c r="Q181" s="40">
        <f t="shared" si="51"/>
        <v>154</v>
      </c>
      <c r="R181" s="42">
        <f t="shared" si="43"/>
        <v>1388924.1331904605</v>
      </c>
      <c r="S181" s="46">
        <f t="shared" si="44"/>
        <v>28681.185234735603</v>
      </c>
      <c r="T181" s="42">
        <f t="shared" si="45"/>
        <v>7858.8976046552816</v>
      </c>
      <c r="U181" s="42">
        <f t="shared" si="46"/>
        <v>20822.287630080322</v>
      </c>
      <c r="V181" s="30"/>
      <c r="W181" s="42">
        <f t="shared" si="47"/>
        <v>0</v>
      </c>
      <c r="X181" s="30"/>
      <c r="Y181" s="30"/>
      <c r="Z181" s="30"/>
      <c r="AA181" s="42"/>
      <c r="AB181" s="42"/>
      <c r="AC181" s="30"/>
      <c r="AD181" s="44">
        <f t="shared" si="48"/>
        <v>28681.185234735603</v>
      </c>
    </row>
    <row r="182" spans="1:30" x14ac:dyDescent="0.25">
      <c r="A182" s="39">
        <f t="shared" ca="1" si="38"/>
        <v>50473</v>
      </c>
      <c r="B182" s="24">
        <f t="shared" ca="1" si="39"/>
        <v>50495</v>
      </c>
      <c r="C182" s="40">
        <f t="shared" si="49"/>
        <v>155</v>
      </c>
      <c r="D182" s="42">
        <f t="shared" si="50"/>
        <v>716666.66666667396</v>
      </c>
      <c r="E182" s="42">
        <f t="shared" si="37"/>
        <v>8333.3333333333339</v>
      </c>
      <c r="F182" s="42">
        <f t="shared" si="40"/>
        <v>11102.162037037149</v>
      </c>
      <c r="G182" s="30"/>
      <c r="H182" s="42">
        <f t="shared" si="41"/>
        <v>0</v>
      </c>
      <c r="I182" s="30"/>
      <c r="J182" s="30"/>
      <c r="K182" s="30"/>
      <c r="L182" s="42"/>
      <c r="M182" s="42"/>
      <c r="N182" s="42"/>
      <c r="O182" s="44">
        <f t="shared" si="42"/>
        <v>19435.495370370481</v>
      </c>
      <c r="Q182" s="40">
        <f t="shared" si="51"/>
        <v>155</v>
      </c>
      <c r="R182" s="42">
        <f t="shared" si="43"/>
        <v>1381065.2355858053</v>
      </c>
      <c r="S182" s="46">
        <f t="shared" si="44"/>
        <v>28681.185234735603</v>
      </c>
      <c r="T182" s="42">
        <f t="shared" si="45"/>
        <v>7976.7155779117384</v>
      </c>
      <c r="U182" s="42">
        <f t="shared" si="46"/>
        <v>20704.469656823865</v>
      </c>
      <c r="V182" s="30"/>
      <c r="W182" s="42">
        <f t="shared" si="47"/>
        <v>0</v>
      </c>
      <c r="X182" s="30"/>
      <c r="Y182" s="30"/>
      <c r="Z182" s="30"/>
      <c r="AA182" s="42"/>
      <c r="AB182" s="42"/>
      <c r="AC182" s="30"/>
      <c r="AD182" s="44">
        <f t="shared" si="48"/>
        <v>28681.185234735603</v>
      </c>
    </row>
    <row r="183" spans="1:30" x14ac:dyDescent="0.25">
      <c r="A183" s="39">
        <f t="shared" ca="1" si="38"/>
        <v>50504</v>
      </c>
      <c r="B183" s="24">
        <f t="shared" ca="1" si="39"/>
        <v>50525</v>
      </c>
      <c r="C183" s="40">
        <f t="shared" si="49"/>
        <v>156</v>
      </c>
      <c r="D183" s="42">
        <f t="shared" si="50"/>
        <v>708333.33333334059</v>
      </c>
      <c r="E183" s="42">
        <f t="shared" si="37"/>
        <v>8333.3333333333339</v>
      </c>
      <c r="F183" s="42">
        <f t="shared" si="40"/>
        <v>10973.067129629742</v>
      </c>
      <c r="G183" s="30"/>
      <c r="H183" s="42">
        <f t="shared" si="41"/>
        <v>0</v>
      </c>
      <c r="I183" s="30"/>
      <c r="J183" s="30"/>
      <c r="K183" s="30"/>
      <c r="L183" s="42"/>
      <c r="M183" s="42"/>
      <c r="N183" s="42"/>
      <c r="O183" s="44">
        <f t="shared" si="42"/>
        <v>19306.400462963076</v>
      </c>
      <c r="Q183" s="40">
        <f t="shared" si="51"/>
        <v>156</v>
      </c>
      <c r="R183" s="42">
        <f t="shared" si="43"/>
        <v>1373088.5200078934</v>
      </c>
      <c r="S183" s="46">
        <f t="shared" si="44"/>
        <v>28681.185234735603</v>
      </c>
      <c r="T183" s="42">
        <f t="shared" si="45"/>
        <v>8096.2998389505992</v>
      </c>
      <c r="U183" s="42">
        <f t="shared" si="46"/>
        <v>20584.885395785004</v>
      </c>
      <c r="V183" s="30"/>
      <c r="W183" s="42">
        <f t="shared" si="47"/>
        <v>0</v>
      </c>
      <c r="X183" s="30"/>
      <c r="Y183" s="30"/>
      <c r="Z183" s="30"/>
      <c r="AA183" s="42"/>
      <c r="AB183" s="42"/>
      <c r="AC183" s="30"/>
      <c r="AD183" s="44">
        <f t="shared" si="48"/>
        <v>28681.185234735603</v>
      </c>
    </row>
    <row r="184" spans="1:30" x14ac:dyDescent="0.25">
      <c r="A184" s="39">
        <f t="shared" ca="1" si="38"/>
        <v>50534</v>
      </c>
      <c r="B184" s="24">
        <f t="shared" ca="1" si="39"/>
        <v>50556</v>
      </c>
      <c r="C184" s="40">
        <f t="shared" si="49"/>
        <v>157</v>
      </c>
      <c r="D184" s="42">
        <f t="shared" si="50"/>
        <v>700000.00000000722</v>
      </c>
      <c r="E184" s="42">
        <f t="shared" si="37"/>
        <v>8333.3333333333339</v>
      </c>
      <c r="F184" s="42">
        <f t="shared" si="40"/>
        <v>10843.972222222334</v>
      </c>
      <c r="G184" s="30"/>
      <c r="H184" s="42">
        <f t="shared" si="41"/>
        <v>0</v>
      </c>
      <c r="I184" s="30"/>
      <c r="J184" s="30"/>
      <c r="K184" s="30"/>
      <c r="L184" s="43">
        <f>IF(C184&gt;$E$6,0,D184*$D$17)</f>
        <v>4900.0000000000509</v>
      </c>
      <c r="M184" s="42">
        <f>IF(C184&gt;$E$6,0,$D$3*$D$18)</f>
        <v>0</v>
      </c>
      <c r="N184" s="42"/>
      <c r="O184" s="44">
        <f t="shared" si="42"/>
        <v>24077.305555555718</v>
      </c>
      <c r="Q184" s="40">
        <f t="shared" si="51"/>
        <v>157</v>
      </c>
      <c r="R184" s="42">
        <f t="shared" si="43"/>
        <v>1364992.2201689428</v>
      </c>
      <c r="S184" s="46">
        <f t="shared" si="44"/>
        <v>28681.185234735603</v>
      </c>
      <c r="T184" s="42">
        <f t="shared" si="45"/>
        <v>8217.6768673695369</v>
      </c>
      <c r="U184" s="42">
        <f t="shared" si="46"/>
        <v>20463.508367366067</v>
      </c>
      <c r="V184" s="30"/>
      <c r="W184" s="42">
        <f t="shared" si="47"/>
        <v>0</v>
      </c>
      <c r="X184" s="30"/>
      <c r="Y184" s="30"/>
      <c r="Z184" s="30"/>
      <c r="AA184" s="43">
        <f>IF(Q184&gt;$E$6,0,R184*$D$17)</f>
        <v>9554.9455411826002</v>
      </c>
      <c r="AB184" s="42">
        <f>IF(Q184&gt;$E$6,0,$D$3*$D$18)</f>
        <v>0</v>
      </c>
      <c r="AC184" s="42"/>
      <c r="AD184" s="44">
        <f t="shared" si="48"/>
        <v>38236.130775918202</v>
      </c>
    </row>
    <row r="185" spans="1:30" x14ac:dyDescent="0.25">
      <c r="A185" s="39">
        <f t="shared" ca="1" si="38"/>
        <v>50565</v>
      </c>
      <c r="B185" s="24">
        <f t="shared" ca="1" si="39"/>
        <v>50586</v>
      </c>
      <c r="C185" s="40">
        <f t="shared" si="49"/>
        <v>158</v>
      </c>
      <c r="D185" s="42">
        <f t="shared" si="50"/>
        <v>691666.66666667385</v>
      </c>
      <c r="E185" s="42">
        <f t="shared" si="37"/>
        <v>8333.3333333333339</v>
      </c>
      <c r="F185" s="42">
        <f t="shared" si="40"/>
        <v>10714.877314814927</v>
      </c>
      <c r="G185" s="30"/>
      <c r="H185" s="42">
        <f t="shared" si="41"/>
        <v>0</v>
      </c>
      <c r="I185" s="30"/>
      <c r="J185" s="30"/>
      <c r="K185" s="30"/>
      <c r="L185" s="42"/>
      <c r="M185" s="42"/>
      <c r="N185" s="42"/>
      <c r="O185" s="44">
        <f t="shared" si="42"/>
        <v>19048.210648148262</v>
      </c>
      <c r="Q185" s="40">
        <f t="shared" si="51"/>
        <v>158</v>
      </c>
      <c r="R185" s="42">
        <f t="shared" si="43"/>
        <v>1356774.5433015733</v>
      </c>
      <c r="S185" s="46">
        <f t="shared" si="44"/>
        <v>28681.185234735603</v>
      </c>
      <c r="T185" s="42">
        <f t="shared" si="45"/>
        <v>8340.8735397395176</v>
      </c>
      <c r="U185" s="42">
        <f t="shared" si="46"/>
        <v>20340.311694996086</v>
      </c>
      <c r="V185" s="30"/>
      <c r="W185" s="42">
        <f t="shared" si="47"/>
        <v>0</v>
      </c>
      <c r="X185" s="30"/>
      <c r="Y185" s="30"/>
      <c r="Z185" s="30"/>
      <c r="AA185" s="42"/>
      <c r="AB185" s="42"/>
      <c r="AC185" s="30"/>
      <c r="AD185" s="44">
        <f t="shared" si="48"/>
        <v>28681.185234735603</v>
      </c>
    </row>
    <row r="186" spans="1:30" x14ac:dyDescent="0.25">
      <c r="A186" s="39">
        <f t="shared" ca="1" si="38"/>
        <v>50595</v>
      </c>
      <c r="B186" s="24">
        <f t="shared" ca="1" si="39"/>
        <v>50617</v>
      </c>
      <c r="C186" s="40">
        <f t="shared" si="49"/>
        <v>159</v>
      </c>
      <c r="D186" s="42">
        <f t="shared" si="50"/>
        <v>683333.33333334047</v>
      </c>
      <c r="E186" s="42">
        <f t="shared" si="37"/>
        <v>8333.3333333333339</v>
      </c>
      <c r="F186" s="42">
        <f t="shared" si="40"/>
        <v>10585.782407407518</v>
      </c>
      <c r="G186" s="30"/>
      <c r="H186" s="42">
        <f t="shared" si="41"/>
        <v>0</v>
      </c>
      <c r="I186" s="30"/>
      <c r="J186" s="30"/>
      <c r="K186" s="30"/>
      <c r="L186" s="42"/>
      <c r="M186" s="42"/>
      <c r="N186" s="42"/>
      <c r="O186" s="44">
        <f t="shared" si="42"/>
        <v>18919.115740740854</v>
      </c>
      <c r="Q186" s="40">
        <f t="shared" si="51"/>
        <v>159</v>
      </c>
      <c r="R186" s="42">
        <f t="shared" si="43"/>
        <v>1348433.6697618337</v>
      </c>
      <c r="S186" s="46">
        <f t="shared" si="44"/>
        <v>28681.185234735603</v>
      </c>
      <c r="T186" s="42">
        <f t="shared" si="45"/>
        <v>8465.917135556112</v>
      </c>
      <c r="U186" s="42">
        <f t="shared" si="46"/>
        <v>20215.268099179491</v>
      </c>
      <c r="V186" s="30"/>
      <c r="W186" s="42">
        <f t="shared" si="47"/>
        <v>0</v>
      </c>
      <c r="X186" s="30"/>
      <c r="Y186" s="30"/>
      <c r="Z186" s="30"/>
      <c r="AA186" s="42"/>
      <c r="AB186" s="42"/>
      <c r="AC186" s="30"/>
      <c r="AD186" s="44">
        <f t="shared" si="48"/>
        <v>28681.185234735603</v>
      </c>
    </row>
    <row r="187" spans="1:30" x14ac:dyDescent="0.25">
      <c r="A187" s="39">
        <f t="shared" ca="1" si="38"/>
        <v>50626</v>
      </c>
      <c r="B187" s="24">
        <f t="shared" ca="1" si="39"/>
        <v>50648</v>
      </c>
      <c r="C187" s="40">
        <f t="shared" si="49"/>
        <v>160</v>
      </c>
      <c r="D187" s="42">
        <f t="shared" si="50"/>
        <v>675000.0000000071</v>
      </c>
      <c r="E187" s="42">
        <f t="shared" si="37"/>
        <v>8333.3333333333339</v>
      </c>
      <c r="F187" s="42">
        <f t="shared" si="40"/>
        <v>10456.687500000109</v>
      </c>
      <c r="G187" s="30"/>
      <c r="H187" s="42">
        <f t="shared" si="41"/>
        <v>0</v>
      </c>
      <c r="I187" s="30"/>
      <c r="J187" s="30"/>
      <c r="K187" s="30"/>
      <c r="L187" s="42"/>
      <c r="M187" s="42"/>
      <c r="N187" s="42"/>
      <c r="O187" s="44">
        <f t="shared" si="42"/>
        <v>18790.020833333445</v>
      </c>
      <c r="Q187" s="40">
        <f t="shared" si="51"/>
        <v>160</v>
      </c>
      <c r="R187" s="42">
        <f t="shared" si="43"/>
        <v>1339967.7526262775</v>
      </c>
      <c r="S187" s="46">
        <f t="shared" si="44"/>
        <v>28681.185234735603</v>
      </c>
      <c r="T187" s="42">
        <f t="shared" si="45"/>
        <v>8592.8353432799922</v>
      </c>
      <c r="U187" s="42">
        <f t="shared" si="46"/>
        <v>20088.349891455611</v>
      </c>
      <c r="V187" s="30"/>
      <c r="W187" s="42">
        <f t="shared" si="47"/>
        <v>0</v>
      </c>
      <c r="X187" s="30"/>
      <c r="Y187" s="30"/>
      <c r="Z187" s="30"/>
      <c r="AA187" s="42"/>
      <c r="AB187" s="42"/>
      <c r="AC187" s="30"/>
      <c r="AD187" s="44">
        <f t="shared" si="48"/>
        <v>28681.185234735603</v>
      </c>
    </row>
    <row r="188" spans="1:30" x14ac:dyDescent="0.25">
      <c r="A188" s="39">
        <f t="shared" ca="1" si="38"/>
        <v>50657</v>
      </c>
      <c r="B188" s="24">
        <f t="shared" ca="1" si="39"/>
        <v>50678</v>
      </c>
      <c r="C188" s="40">
        <f t="shared" si="49"/>
        <v>161</v>
      </c>
      <c r="D188" s="42">
        <f t="shared" si="50"/>
        <v>666666.66666667373</v>
      </c>
      <c r="E188" s="42">
        <f t="shared" si="37"/>
        <v>8333.3333333333339</v>
      </c>
      <c r="F188" s="42">
        <f t="shared" si="40"/>
        <v>10327.592592592702</v>
      </c>
      <c r="G188" s="30"/>
      <c r="H188" s="42">
        <f t="shared" si="41"/>
        <v>0</v>
      </c>
      <c r="I188" s="30"/>
      <c r="J188" s="30"/>
      <c r="K188" s="30"/>
      <c r="L188" s="42"/>
      <c r="M188" s="42"/>
      <c r="N188" s="42"/>
      <c r="O188" s="44">
        <f t="shared" si="42"/>
        <v>18660.925925926036</v>
      </c>
      <c r="Q188" s="40">
        <f t="shared" si="51"/>
        <v>161</v>
      </c>
      <c r="R188" s="42">
        <f t="shared" si="43"/>
        <v>1331374.9172829976</v>
      </c>
      <c r="S188" s="46">
        <f t="shared" si="44"/>
        <v>28681.185234735603</v>
      </c>
      <c r="T188" s="42">
        <f t="shared" si="45"/>
        <v>8721.6562664679986</v>
      </c>
      <c r="U188" s="42">
        <f t="shared" si="46"/>
        <v>19959.528968267605</v>
      </c>
      <c r="V188" s="30"/>
      <c r="W188" s="42">
        <f t="shared" si="47"/>
        <v>0</v>
      </c>
      <c r="X188" s="30"/>
      <c r="Y188" s="30"/>
      <c r="Z188" s="30"/>
      <c r="AA188" s="42"/>
      <c r="AB188" s="42"/>
      <c r="AC188" s="30"/>
      <c r="AD188" s="44">
        <f t="shared" si="48"/>
        <v>28681.185234735603</v>
      </c>
    </row>
    <row r="189" spans="1:30" x14ac:dyDescent="0.25">
      <c r="A189" s="39">
        <f t="shared" ca="1" si="38"/>
        <v>50687</v>
      </c>
      <c r="B189" s="24">
        <f t="shared" ca="1" si="39"/>
        <v>50709</v>
      </c>
      <c r="C189" s="40">
        <f t="shared" si="49"/>
        <v>162</v>
      </c>
      <c r="D189" s="42">
        <f t="shared" si="50"/>
        <v>658333.33333334036</v>
      </c>
      <c r="E189" s="42">
        <f t="shared" si="37"/>
        <v>8333.3333333333339</v>
      </c>
      <c r="F189" s="42">
        <f t="shared" si="40"/>
        <v>10198.497685185295</v>
      </c>
      <c r="G189" s="30"/>
      <c r="H189" s="42">
        <f t="shared" si="41"/>
        <v>0</v>
      </c>
      <c r="I189" s="30"/>
      <c r="J189" s="30"/>
      <c r="K189" s="30"/>
      <c r="L189" s="42"/>
      <c r="M189" s="42"/>
      <c r="N189" s="42"/>
      <c r="O189" s="44">
        <f t="shared" si="42"/>
        <v>18531.831018518627</v>
      </c>
      <c r="Q189" s="40">
        <f t="shared" si="51"/>
        <v>162</v>
      </c>
      <c r="R189" s="42">
        <f t="shared" si="43"/>
        <v>1322653.2610165295</v>
      </c>
      <c r="S189" s="46">
        <f t="shared" si="44"/>
        <v>28681.185234735603</v>
      </c>
      <c r="T189" s="42">
        <f t="shared" si="45"/>
        <v>8852.4084299961323</v>
      </c>
      <c r="U189" s="42">
        <f t="shared" si="46"/>
        <v>19828.776804739471</v>
      </c>
      <c r="V189" s="30"/>
      <c r="W189" s="42">
        <f t="shared" si="47"/>
        <v>0</v>
      </c>
      <c r="X189" s="30"/>
      <c r="Y189" s="30"/>
      <c r="Z189" s="30"/>
      <c r="AA189" s="42"/>
      <c r="AB189" s="42"/>
      <c r="AC189" s="30"/>
      <c r="AD189" s="44">
        <f t="shared" si="48"/>
        <v>28681.185234735603</v>
      </c>
    </row>
    <row r="190" spans="1:30" x14ac:dyDescent="0.25">
      <c r="A190" s="39">
        <f t="shared" ca="1" si="38"/>
        <v>50718</v>
      </c>
      <c r="B190" s="24">
        <f t="shared" ca="1" si="39"/>
        <v>50739</v>
      </c>
      <c r="C190" s="40">
        <f t="shared" si="49"/>
        <v>163</v>
      </c>
      <c r="D190" s="42">
        <f t="shared" si="50"/>
        <v>650000.00000000698</v>
      </c>
      <c r="E190" s="42">
        <f t="shared" si="37"/>
        <v>8333.3333333333339</v>
      </c>
      <c r="F190" s="42">
        <f t="shared" si="40"/>
        <v>10069.402777777887</v>
      </c>
      <c r="G190" s="30"/>
      <c r="H190" s="42">
        <f t="shared" si="41"/>
        <v>0</v>
      </c>
      <c r="I190" s="30"/>
      <c r="J190" s="30"/>
      <c r="K190" s="30"/>
      <c r="L190" s="42"/>
      <c r="M190" s="42"/>
      <c r="N190" s="42"/>
      <c r="O190" s="44">
        <f t="shared" si="42"/>
        <v>18402.736111111219</v>
      </c>
      <c r="Q190" s="40">
        <f t="shared" si="51"/>
        <v>163</v>
      </c>
      <c r="R190" s="42">
        <f t="shared" si="43"/>
        <v>1313800.8525865334</v>
      </c>
      <c r="S190" s="46">
        <f t="shared" si="44"/>
        <v>28681.185234735603</v>
      </c>
      <c r="T190" s="42">
        <f t="shared" si="45"/>
        <v>8985.1207863758209</v>
      </c>
      <c r="U190" s="42">
        <f t="shared" si="46"/>
        <v>19696.064448359783</v>
      </c>
      <c r="V190" s="30"/>
      <c r="W190" s="42">
        <f t="shared" si="47"/>
        <v>0</v>
      </c>
      <c r="X190" s="30"/>
      <c r="Y190" s="30"/>
      <c r="Z190" s="30"/>
      <c r="AA190" s="42"/>
      <c r="AB190" s="42"/>
      <c r="AC190" s="30"/>
      <c r="AD190" s="44">
        <f t="shared" si="48"/>
        <v>28681.185234735603</v>
      </c>
    </row>
    <row r="191" spans="1:30" x14ac:dyDescent="0.25">
      <c r="A191" s="39">
        <f t="shared" ca="1" si="38"/>
        <v>50748</v>
      </c>
      <c r="B191" s="24">
        <f t="shared" ca="1" si="39"/>
        <v>50770</v>
      </c>
      <c r="C191" s="40">
        <f t="shared" si="49"/>
        <v>164</v>
      </c>
      <c r="D191" s="42">
        <f t="shared" si="50"/>
        <v>641666.66666667361</v>
      </c>
      <c r="E191" s="42">
        <f t="shared" si="37"/>
        <v>8333.3333333333339</v>
      </c>
      <c r="F191" s="42">
        <f t="shared" si="40"/>
        <v>9940.3078703704778</v>
      </c>
      <c r="G191" s="30"/>
      <c r="H191" s="42">
        <f t="shared" si="41"/>
        <v>0</v>
      </c>
      <c r="I191" s="30"/>
      <c r="J191" s="30"/>
      <c r="K191" s="30"/>
      <c r="L191" s="42"/>
      <c r="M191" s="42"/>
      <c r="N191" s="42"/>
      <c r="O191" s="44">
        <f t="shared" si="42"/>
        <v>18273.64120370381</v>
      </c>
      <c r="Q191" s="40">
        <f t="shared" si="51"/>
        <v>164</v>
      </c>
      <c r="R191" s="42">
        <f t="shared" si="43"/>
        <v>1304815.7318001576</v>
      </c>
      <c r="S191" s="46">
        <f t="shared" si="44"/>
        <v>28681.185234735603</v>
      </c>
      <c r="T191" s="42">
        <f t="shared" si="45"/>
        <v>9119.8227221649067</v>
      </c>
      <c r="U191" s="42">
        <f t="shared" si="46"/>
        <v>19561.362512570697</v>
      </c>
      <c r="V191" s="30"/>
      <c r="W191" s="42">
        <f t="shared" si="47"/>
        <v>0</v>
      </c>
      <c r="X191" s="30"/>
      <c r="Y191" s="30"/>
      <c r="Z191" s="30"/>
      <c r="AA191" s="42"/>
      <c r="AB191" s="42"/>
      <c r="AC191" s="30"/>
      <c r="AD191" s="44">
        <f t="shared" si="48"/>
        <v>28681.185234735603</v>
      </c>
    </row>
    <row r="192" spans="1:30" x14ac:dyDescent="0.25">
      <c r="A192" s="39">
        <f t="shared" ca="1" si="38"/>
        <v>50779</v>
      </c>
      <c r="B192" s="24">
        <f t="shared" ca="1" si="39"/>
        <v>50801</v>
      </c>
      <c r="C192" s="40">
        <f t="shared" si="49"/>
        <v>165</v>
      </c>
      <c r="D192" s="42">
        <f t="shared" si="50"/>
        <v>633333.33333334024</v>
      </c>
      <c r="E192" s="42">
        <f t="shared" si="37"/>
        <v>8333.3333333333339</v>
      </c>
      <c r="F192" s="42">
        <f t="shared" si="40"/>
        <v>9811.212962963069</v>
      </c>
      <c r="G192" s="30"/>
      <c r="H192" s="42">
        <f t="shared" si="41"/>
        <v>0</v>
      </c>
      <c r="I192" s="30"/>
      <c r="J192" s="30"/>
      <c r="K192" s="30"/>
      <c r="L192" s="42"/>
      <c r="M192" s="42"/>
      <c r="N192" s="42"/>
      <c r="O192" s="44">
        <f t="shared" si="42"/>
        <v>18144.546296296401</v>
      </c>
      <c r="Q192" s="40">
        <f t="shared" si="51"/>
        <v>165</v>
      </c>
      <c r="R192" s="42">
        <f t="shared" si="43"/>
        <v>1295695.9090779927</v>
      </c>
      <c r="S192" s="46">
        <f t="shared" si="44"/>
        <v>28681.185234735603</v>
      </c>
      <c r="T192" s="42">
        <f t="shared" si="45"/>
        <v>9256.5440644746959</v>
      </c>
      <c r="U192" s="42">
        <f t="shared" si="46"/>
        <v>19424.641170260908</v>
      </c>
      <c r="V192" s="30"/>
      <c r="W192" s="42">
        <f t="shared" si="47"/>
        <v>0</v>
      </c>
      <c r="X192" s="30"/>
      <c r="Y192" s="30"/>
      <c r="Z192" s="30"/>
      <c r="AA192" s="42"/>
      <c r="AB192" s="42"/>
      <c r="AC192" s="30"/>
      <c r="AD192" s="44">
        <f t="shared" si="48"/>
        <v>28681.185234735603</v>
      </c>
    </row>
    <row r="193" spans="1:30" x14ac:dyDescent="0.25">
      <c r="A193" s="39">
        <f t="shared" ca="1" si="38"/>
        <v>50810</v>
      </c>
      <c r="B193" s="24">
        <f t="shared" ca="1" si="39"/>
        <v>50829</v>
      </c>
      <c r="C193" s="40">
        <f t="shared" si="49"/>
        <v>166</v>
      </c>
      <c r="D193" s="42">
        <f t="shared" si="50"/>
        <v>625000.00000000687</v>
      </c>
      <c r="E193" s="42">
        <f t="shared" si="37"/>
        <v>8333.3333333333339</v>
      </c>
      <c r="F193" s="42">
        <f t="shared" si="40"/>
        <v>9682.1180555556621</v>
      </c>
      <c r="G193" s="30"/>
      <c r="H193" s="42">
        <f t="shared" si="41"/>
        <v>0</v>
      </c>
      <c r="I193" s="30"/>
      <c r="J193" s="30"/>
      <c r="K193" s="30"/>
      <c r="L193" s="42"/>
      <c r="M193" s="42"/>
      <c r="N193" s="42"/>
      <c r="O193" s="44">
        <f t="shared" si="42"/>
        <v>18015.451388888996</v>
      </c>
      <c r="Q193" s="40">
        <f t="shared" si="51"/>
        <v>166</v>
      </c>
      <c r="R193" s="42">
        <f t="shared" si="43"/>
        <v>1286439.3650135179</v>
      </c>
      <c r="S193" s="46">
        <f t="shared" si="44"/>
        <v>28681.185234735603</v>
      </c>
      <c r="T193" s="42">
        <f t="shared" si="45"/>
        <v>9395.3150875746142</v>
      </c>
      <c r="U193" s="42">
        <f t="shared" si="46"/>
        <v>19285.870147160989</v>
      </c>
      <c r="V193" s="30"/>
      <c r="W193" s="42">
        <f t="shared" si="47"/>
        <v>0</v>
      </c>
      <c r="X193" s="30"/>
      <c r="Y193" s="30"/>
      <c r="Z193" s="30"/>
      <c r="AA193" s="42"/>
      <c r="AB193" s="42"/>
      <c r="AC193" s="30"/>
      <c r="AD193" s="44">
        <f t="shared" si="48"/>
        <v>28681.185234735603</v>
      </c>
    </row>
    <row r="194" spans="1:30" x14ac:dyDescent="0.25">
      <c r="A194" s="39">
        <f t="shared" ca="1" si="38"/>
        <v>50838</v>
      </c>
      <c r="B194" s="24">
        <f t="shared" ca="1" si="39"/>
        <v>50860</v>
      </c>
      <c r="C194" s="40">
        <f t="shared" si="49"/>
        <v>167</v>
      </c>
      <c r="D194" s="42">
        <f t="shared" si="50"/>
        <v>616666.6666666735</v>
      </c>
      <c r="E194" s="42">
        <f t="shared" si="37"/>
        <v>8333.3333333333339</v>
      </c>
      <c r="F194" s="42">
        <f t="shared" si="40"/>
        <v>9553.0231481482551</v>
      </c>
      <c r="G194" s="30"/>
      <c r="H194" s="42">
        <f t="shared" si="41"/>
        <v>0</v>
      </c>
      <c r="I194" s="30"/>
      <c r="J194" s="30"/>
      <c r="K194" s="30"/>
      <c r="L194" s="42"/>
      <c r="M194" s="42"/>
      <c r="N194" s="42"/>
      <c r="O194" s="44">
        <f t="shared" si="42"/>
        <v>17886.356481481591</v>
      </c>
      <c r="Q194" s="40">
        <f t="shared" si="51"/>
        <v>167</v>
      </c>
      <c r="R194" s="42">
        <f t="shared" si="43"/>
        <v>1277044.0499259434</v>
      </c>
      <c r="S194" s="46">
        <f t="shared" si="44"/>
        <v>28681.185234735603</v>
      </c>
      <c r="T194" s="42">
        <f t="shared" si="45"/>
        <v>9536.1665195958376</v>
      </c>
      <c r="U194" s="42">
        <f t="shared" si="46"/>
        <v>19145.018715139766</v>
      </c>
      <c r="V194" s="30"/>
      <c r="W194" s="42">
        <f t="shared" si="47"/>
        <v>0</v>
      </c>
      <c r="X194" s="30"/>
      <c r="Y194" s="30"/>
      <c r="Z194" s="30"/>
      <c r="AA194" s="42"/>
      <c r="AB194" s="42"/>
      <c r="AC194" s="30"/>
      <c r="AD194" s="44">
        <f t="shared" si="48"/>
        <v>28681.185234735603</v>
      </c>
    </row>
    <row r="195" spans="1:30" x14ac:dyDescent="0.25">
      <c r="A195" s="39">
        <f t="shared" ca="1" si="38"/>
        <v>50869</v>
      </c>
      <c r="B195" s="24">
        <f t="shared" ca="1" si="39"/>
        <v>50890</v>
      </c>
      <c r="C195" s="40">
        <f t="shared" si="49"/>
        <v>168</v>
      </c>
      <c r="D195" s="42">
        <f t="shared" si="50"/>
        <v>608333.33333334012</v>
      </c>
      <c r="E195" s="42">
        <f t="shared" si="37"/>
        <v>8333.3333333333339</v>
      </c>
      <c r="F195" s="42">
        <f t="shared" si="40"/>
        <v>9423.9282407408464</v>
      </c>
      <c r="G195" s="30"/>
      <c r="H195" s="42">
        <f t="shared" si="41"/>
        <v>0</v>
      </c>
      <c r="I195" s="30"/>
      <c r="J195" s="30"/>
      <c r="K195" s="30"/>
      <c r="L195" s="42"/>
      <c r="M195" s="42"/>
      <c r="N195" s="42"/>
      <c r="O195" s="44">
        <f t="shared" si="42"/>
        <v>17757.261574074182</v>
      </c>
      <c r="Q195" s="40">
        <f t="shared" si="51"/>
        <v>168</v>
      </c>
      <c r="R195" s="42">
        <f t="shared" si="43"/>
        <v>1267507.8834063476</v>
      </c>
      <c r="S195" s="46">
        <f t="shared" si="44"/>
        <v>28681.185234735603</v>
      </c>
      <c r="T195" s="42">
        <f t="shared" si="45"/>
        <v>9679.129549335441</v>
      </c>
      <c r="U195" s="42">
        <f t="shared" si="46"/>
        <v>19002.055685400162</v>
      </c>
      <c r="V195" s="30"/>
      <c r="W195" s="42">
        <f t="shared" si="47"/>
        <v>0</v>
      </c>
      <c r="X195" s="30"/>
      <c r="Y195" s="30"/>
      <c r="Z195" s="30"/>
      <c r="AA195" s="42"/>
      <c r="AB195" s="42"/>
      <c r="AC195" s="30"/>
      <c r="AD195" s="44">
        <f t="shared" si="48"/>
        <v>28681.185234735603</v>
      </c>
    </row>
    <row r="196" spans="1:30" x14ac:dyDescent="0.25">
      <c r="A196" s="39">
        <f t="shared" ca="1" si="38"/>
        <v>50899</v>
      </c>
      <c r="B196" s="24">
        <f t="shared" ca="1" si="39"/>
        <v>50921</v>
      </c>
      <c r="C196" s="40">
        <f t="shared" si="49"/>
        <v>169</v>
      </c>
      <c r="D196" s="42">
        <f t="shared" si="50"/>
        <v>600000.00000000675</v>
      </c>
      <c r="E196" s="42">
        <f t="shared" si="37"/>
        <v>8333.3333333333339</v>
      </c>
      <c r="F196" s="42">
        <f t="shared" si="40"/>
        <v>9294.8333333334376</v>
      </c>
      <c r="G196" s="30"/>
      <c r="H196" s="42">
        <f t="shared" si="41"/>
        <v>0</v>
      </c>
      <c r="I196" s="30"/>
      <c r="J196" s="30"/>
      <c r="K196" s="30"/>
      <c r="L196" s="43">
        <f>IF(C196&gt;$E$6,0,D196*$D$17)</f>
        <v>4200.0000000000473</v>
      </c>
      <c r="M196" s="42">
        <f>IF(C196&gt;$E$6,0,$D$3*$D$18)</f>
        <v>0</v>
      </c>
      <c r="N196" s="42"/>
      <c r="O196" s="44">
        <f t="shared" si="42"/>
        <v>21828.166666666821</v>
      </c>
      <c r="Q196" s="40">
        <f t="shared" si="51"/>
        <v>169</v>
      </c>
      <c r="R196" s="42">
        <f t="shared" si="43"/>
        <v>1257828.7538570121</v>
      </c>
      <c r="S196" s="46">
        <f t="shared" si="44"/>
        <v>28681.185234735603</v>
      </c>
      <c r="T196" s="42">
        <f t="shared" si="45"/>
        <v>9824.2358331625619</v>
      </c>
      <c r="U196" s="42">
        <f t="shared" si="46"/>
        <v>18856.949401573042</v>
      </c>
      <c r="V196" s="30"/>
      <c r="W196" s="42">
        <f t="shared" si="47"/>
        <v>0</v>
      </c>
      <c r="X196" s="30"/>
      <c r="Y196" s="30"/>
      <c r="Z196" s="30"/>
      <c r="AA196" s="43">
        <f>IF(Q196&gt;$E$6,0,R196*$D$17)</f>
        <v>8804.8012769990855</v>
      </c>
      <c r="AB196" s="42">
        <f>IF(Q196&gt;$E$6,0,$D$3*$D$18)</f>
        <v>0</v>
      </c>
      <c r="AC196" s="42"/>
      <c r="AD196" s="44">
        <f t="shared" si="48"/>
        <v>37485.986511734693</v>
      </c>
    </row>
    <row r="197" spans="1:30" x14ac:dyDescent="0.25">
      <c r="A197" s="39">
        <f t="shared" ca="1" si="38"/>
        <v>50930</v>
      </c>
      <c r="B197" s="24">
        <f t="shared" ca="1" si="39"/>
        <v>50951</v>
      </c>
      <c r="C197" s="40">
        <f t="shared" si="49"/>
        <v>170</v>
      </c>
      <c r="D197" s="42">
        <f t="shared" si="50"/>
        <v>591666.66666667338</v>
      </c>
      <c r="E197" s="42">
        <f t="shared" si="37"/>
        <v>8333.3333333333339</v>
      </c>
      <c r="F197" s="42">
        <f t="shared" si="40"/>
        <v>9165.7384259260307</v>
      </c>
      <c r="G197" s="30"/>
      <c r="H197" s="42">
        <f t="shared" si="41"/>
        <v>0</v>
      </c>
      <c r="I197" s="30"/>
      <c r="J197" s="30"/>
      <c r="K197" s="30"/>
      <c r="L197" s="42"/>
      <c r="M197" s="42"/>
      <c r="N197" s="42"/>
      <c r="O197" s="44">
        <f t="shared" si="42"/>
        <v>17499.071759259365</v>
      </c>
      <c r="Q197" s="40">
        <f t="shared" si="51"/>
        <v>170</v>
      </c>
      <c r="R197" s="42">
        <f t="shared" si="43"/>
        <v>1248004.5180238495</v>
      </c>
      <c r="S197" s="46">
        <f t="shared" si="44"/>
        <v>28681.185234735603</v>
      </c>
      <c r="T197" s="42">
        <f t="shared" si="45"/>
        <v>9971.5175020280622</v>
      </c>
      <c r="U197" s="42">
        <f t="shared" si="46"/>
        <v>18709.667732707541</v>
      </c>
      <c r="V197" s="30"/>
      <c r="W197" s="42">
        <f t="shared" si="47"/>
        <v>0</v>
      </c>
      <c r="X197" s="30"/>
      <c r="Y197" s="30"/>
      <c r="Z197" s="30"/>
      <c r="AA197" s="42"/>
      <c r="AB197" s="42"/>
      <c r="AC197" s="30"/>
      <c r="AD197" s="44">
        <f t="shared" si="48"/>
        <v>28681.185234735603</v>
      </c>
    </row>
    <row r="198" spans="1:30" x14ac:dyDescent="0.25">
      <c r="A198" s="39">
        <f t="shared" ca="1" si="38"/>
        <v>50960</v>
      </c>
      <c r="B198" s="24">
        <f t="shared" ca="1" si="39"/>
        <v>50982</v>
      </c>
      <c r="C198" s="40">
        <f t="shared" si="49"/>
        <v>171</v>
      </c>
      <c r="D198" s="42">
        <f t="shared" si="50"/>
        <v>583333.33333334001</v>
      </c>
      <c r="E198" s="42">
        <f t="shared" si="37"/>
        <v>8333.3333333333339</v>
      </c>
      <c r="F198" s="42">
        <f t="shared" si="40"/>
        <v>9036.6435185186219</v>
      </c>
      <c r="G198" s="30"/>
      <c r="H198" s="42">
        <f t="shared" si="41"/>
        <v>0</v>
      </c>
      <c r="I198" s="30"/>
      <c r="J198" s="30"/>
      <c r="K198" s="30"/>
      <c r="L198" s="42"/>
      <c r="M198" s="42"/>
      <c r="N198" s="42"/>
      <c r="O198" s="44">
        <f t="shared" si="42"/>
        <v>17369.976851851956</v>
      </c>
      <c r="Q198" s="40">
        <f t="shared" si="51"/>
        <v>171</v>
      </c>
      <c r="R198" s="42">
        <f t="shared" si="43"/>
        <v>1238033.0005218214</v>
      </c>
      <c r="S198" s="46">
        <f t="shared" si="44"/>
        <v>28681.185234735603</v>
      </c>
      <c r="T198" s="42">
        <f t="shared" si="45"/>
        <v>10121.007168579297</v>
      </c>
      <c r="U198" s="42">
        <f t="shared" si="46"/>
        <v>18560.178066156306</v>
      </c>
      <c r="V198" s="30"/>
      <c r="W198" s="42">
        <f t="shared" si="47"/>
        <v>0</v>
      </c>
      <c r="X198" s="30"/>
      <c r="Y198" s="30"/>
      <c r="Z198" s="30"/>
      <c r="AA198" s="42"/>
      <c r="AB198" s="42"/>
      <c r="AC198" s="30"/>
      <c r="AD198" s="44">
        <f t="shared" si="48"/>
        <v>28681.185234735603</v>
      </c>
    </row>
    <row r="199" spans="1:30" x14ac:dyDescent="0.25">
      <c r="A199" s="39">
        <f t="shared" ca="1" si="38"/>
        <v>50991</v>
      </c>
      <c r="B199" s="24">
        <f t="shared" ca="1" si="39"/>
        <v>51013</v>
      </c>
      <c r="C199" s="40">
        <f t="shared" si="49"/>
        <v>172</v>
      </c>
      <c r="D199" s="42">
        <f t="shared" si="50"/>
        <v>575000.00000000664</v>
      </c>
      <c r="E199" s="42">
        <f t="shared" si="37"/>
        <v>8333.3333333333339</v>
      </c>
      <c r="F199" s="42">
        <f t="shared" si="40"/>
        <v>8907.5486111112132</v>
      </c>
      <c r="G199" s="30"/>
      <c r="H199" s="42">
        <f t="shared" si="41"/>
        <v>0</v>
      </c>
      <c r="I199" s="30"/>
      <c r="J199" s="30"/>
      <c r="K199" s="30"/>
      <c r="L199" s="42"/>
      <c r="M199" s="42"/>
      <c r="N199" s="42"/>
      <c r="O199" s="44">
        <f t="shared" si="42"/>
        <v>17240.881944444547</v>
      </c>
      <c r="Q199" s="40">
        <f t="shared" si="51"/>
        <v>172</v>
      </c>
      <c r="R199" s="42">
        <f t="shared" si="43"/>
        <v>1227911.9933532421</v>
      </c>
      <c r="S199" s="46">
        <f t="shared" si="44"/>
        <v>28681.185234735603</v>
      </c>
      <c r="T199" s="42">
        <f t="shared" si="45"/>
        <v>10272.737934381581</v>
      </c>
      <c r="U199" s="42">
        <f t="shared" si="46"/>
        <v>18408.447300354022</v>
      </c>
      <c r="V199" s="30"/>
      <c r="W199" s="42">
        <f t="shared" si="47"/>
        <v>0</v>
      </c>
      <c r="X199" s="30"/>
      <c r="Y199" s="30"/>
      <c r="Z199" s="30"/>
      <c r="AA199" s="42"/>
      <c r="AB199" s="42"/>
      <c r="AC199" s="30"/>
      <c r="AD199" s="44">
        <f t="shared" si="48"/>
        <v>28681.185234735603</v>
      </c>
    </row>
    <row r="200" spans="1:30" x14ac:dyDescent="0.25">
      <c r="A200" s="39">
        <f t="shared" ca="1" si="38"/>
        <v>51022</v>
      </c>
      <c r="B200" s="24">
        <f t="shared" ca="1" si="39"/>
        <v>51043</v>
      </c>
      <c r="C200" s="40">
        <f t="shared" si="49"/>
        <v>173</v>
      </c>
      <c r="D200" s="42">
        <f t="shared" si="50"/>
        <v>566666.66666667326</v>
      </c>
      <c r="E200" s="42">
        <f t="shared" si="37"/>
        <v>8333.3333333333339</v>
      </c>
      <c r="F200" s="42">
        <f t="shared" si="40"/>
        <v>8778.4537037038062</v>
      </c>
      <c r="G200" s="30"/>
      <c r="H200" s="42">
        <f t="shared" si="41"/>
        <v>0</v>
      </c>
      <c r="I200" s="30"/>
      <c r="J200" s="30"/>
      <c r="K200" s="30"/>
      <c r="L200" s="42"/>
      <c r="M200" s="42"/>
      <c r="N200" s="42"/>
      <c r="O200" s="44">
        <f t="shared" si="42"/>
        <v>17111.787037037138</v>
      </c>
      <c r="Q200" s="40">
        <f t="shared" si="51"/>
        <v>173</v>
      </c>
      <c r="R200" s="42">
        <f t="shared" si="43"/>
        <v>1217639.2554188606</v>
      </c>
      <c r="S200" s="46">
        <f t="shared" si="44"/>
        <v>28681.185234735603</v>
      </c>
      <c r="T200" s="42">
        <f t="shared" si="45"/>
        <v>10426.74339724785</v>
      </c>
      <c r="U200" s="42">
        <f t="shared" si="46"/>
        <v>18254.441837487753</v>
      </c>
      <c r="V200" s="30"/>
      <c r="W200" s="42">
        <f t="shared" si="47"/>
        <v>0</v>
      </c>
      <c r="X200" s="30"/>
      <c r="Y200" s="30"/>
      <c r="Z200" s="30"/>
      <c r="AA200" s="42"/>
      <c r="AB200" s="42"/>
      <c r="AC200" s="30"/>
      <c r="AD200" s="44">
        <f t="shared" si="48"/>
        <v>28681.185234735603</v>
      </c>
    </row>
    <row r="201" spans="1:30" x14ac:dyDescent="0.25">
      <c r="A201" s="39">
        <f t="shared" ca="1" si="38"/>
        <v>51052</v>
      </c>
      <c r="B201" s="24">
        <f t="shared" ca="1" si="39"/>
        <v>51074</v>
      </c>
      <c r="C201" s="40">
        <f t="shared" si="49"/>
        <v>174</v>
      </c>
      <c r="D201" s="42">
        <f t="shared" si="50"/>
        <v>558333.33333333989</v>
      </c>
      <c r="E201" s="42">
        <f t="shared" si="37"/>
        <v>8333.3333333333339</v>
      </c>
      <c r="F201" s="42">
        <f t="shared" si="40"/>
        <v>8649.3587962963975</v>
      </c>
      <c r="G201" s="30"/>
      <c r="H201" s="42">
        <f t="shared" si="41"/>
        <v>0</v>
      </c>
      <c r="I201" s="30"/>
      <c r="J201" s="30"/>
      <c r="K201" s="30"/>
      <c r="L201" s="42"/>
      <c r="M201" s="42"/>
      <c r="N201" s="42"/>
      <c r="O201" s="44">
        <f t="shared" si="42"/>
        <v>16982.69212962973</v>
      </c>
      <c r="Q201" s="40">
        <f t="shared" si="51"/>
        <v>174</v>
      </c>
      <c r="R201" s="42">
        <f t="shared" si="43"/>
        <v>1207212.5120216128</v>
      </c>
      <c r="S201" s="46">
        <f t="shared" si="44"/>
        <v>28681.185234735603</v>
      </c>
      <c r="T201" s="42">
        <f t="shared" si="45"/>
        <v>10583.057658678259</v>
      </c>
      <c r="U201" s="42">
        <f t="shared" si="46"/>
        <v>18098.127576057344</v>
      </c>
      <c r="V201" s="30"/>
      <c r="W201" s="42">
        <f t="shared" si="47"/>
        <v>0</v>
      </c>
      <c r="X201" s="30"/>
      <c r="Y201" s="30"/>
      <c r="Z201" s="30"/>
      <c r="AA201" s="42"/>
      <c r="AB201" s="42"/>
      <c r="AC201" s="30"/>
      <c r="AD201" s="44">
        <f t="shared" si="48"/>
        <v>28681.185234735603</v>
      </c>
    </row>
    <row r="202" spans="1:30" x14ac:dyDescent="0.25">
      <c r="A202" s="39">
        <f t="shared" ca="1" si="38"/>
        <v>51083</v>
      </c>
      <c r="B202" s="24">
        <f t="shared" ca="1" si="39"/>
        <v>51104</v>
      </c>
      <c r="C202" s="40">
        <f t="shared" si="49"/>
        <v>175</v>
      </c>
      <c r="D202" s="42">
        <f t="shared" si="50"/>
        <v>550000.00000000652</v>
      </c>
      <c r="E202" s="42">
        <f t="shared" si="37"/>
        <v>8333.3333333333339</v>
      </c>
      <c r="F202" s="42">
        <f t="shared" si="40"/>
        <v>8520.2638888889906</v>
      </c>
      <c r="G202" s="30"/>
      <c r="H202" s="42">
        <f t="shared" si="41"/>
        <v>0</v>
      </c>
      <c r="I202" s="30"/>
      <c r="J202" s="30"/>
      <c r="K202" s="30"/>
      <c r="L202" s="42"/>
      <c r="M202" s="42"/>
      <c r="N202" s="42"/>
      <c r="O202" s="44">
        <f t="shared" si="42"/>
        <v>16853.597222222324</v>
      </c>
      <c r="Q202" s="40">
        <f t="shared" si="51"/>
        <v>175</v>
      </c>
      <c r="R202" s="42">
        <f t="shared" si="43"/>
        <v>1196629.4543629347</v>
      </c>
      <c r="S202" s="46">
        <f t="shared" si="44"/>
        <v>28681.185234735603</v>
      </c>
      <c r="T202" s="42">
        <f t="shared" si="45"/>
        <v>10741.715331411273</v>
      </c>
      <c r="U202" s="42">
        <f t="shared" si="46"/>
        <v>17939.469903324331</v>
      </c>
      <c r="V202" s="30"/>
      <c r="W202" s="42">
        <f t="shared" si="47"/>
        <v>0</v>
      </c>
      <c r="X202" s="30"/>
      <c r="Y202" s="30"/>
      <c r="Z202" s="30"/>
      <c r="AA202" s="42"/>
      <c r="AB202" s="42"/>
      <c r="AC202" s="30"/>
      <c r="AD202" s="44">
        <f t="shared" si="48"/>
        <v>28681.185234735603</v>
      </c>
    </row>
    <row r="203" spans="1:30" x14ac:dyDescent="0.25">
      <c r="A203" s="39">
        <f t="shared" ca="1" si="38"/>
        <v>51113</v>
      </c>
      <c r="B203" s="24">
        <f t="shared" ca="1" si="39"/>
        <v>51135</v>
      </c>
      <c r="C203" s="40">
        <f t="shared" si="49"/>
        <v>176</v>
      </c>
      <c r="D203" s="42">
        <f t="shared" si="50"/>
        <v>541666.66666667315</v>
      </c>
      <c r="E203" s="42">
        <f t="shared" si="37"/>
        <v>8333.3333333333339</v>
      </c>
      <c r="F203" s="42">
        <f t="shared" si="40"/>
        <v>8391.1689814815836</v>
      </c>
      <c r="G203" s="30"/>
      <c r="H203" s="42">
        <f t="shared" si="41"/>
        <v>0</v>
      </c>
      <c r="I203" s="30"/>
      <c r="J203" s="30"/>
      <c r="K203" s="30"/>
      <c r="L203" s="42"/>
      <c r="M203" s="42"/>
      <c r="N203" s="42"/>
      <c r="O203" s="44">
        <f t="shared" si="42"/>
        <v>16724.502314814919</v>
      </c>
      <c r="Q203" s="40">
        <f t="shared" si="51"/>
        <v>176</v>
      </c>
      <c r="R203" s="42">
        <f t="shared" si="43"/>
        <v>1185887.7390315235</v>
      </c>
      <c r="S203" s="46">
        <f t="shared" si="44"/>
        <v>28681.185234735603</v>
      </c>
      <c r="T203" s="42">
        <f t="shared" si="45"/>
        <v>10902.751547088013</v>
      </c>
      <c r="U203" s="42">
        <f t="shared" si="46"/>
        <v>17778.43368764759</v>
      </c>
      <c r="V203" s="30"/>
      <c r="W203" s="42">
        <f t="shared" si="47"/>
        <v>0</v>
      </c>
      <c r="X203" s="30"/>
      <c r="Y203" s="30"/>
      <c r="Z203" s="30"/>
      <c r="AA203" s="42"/>
      <c r="AB203" s="42"/>
      <c r="AC203" s="30"/>
      <c r="AD203" s="44">
        <f t="shared" si="48"/>
        <v>28681.185234735603</v>
      </c>
    </row>
    <row r="204" spans="1:30" x14ac:dyDescent="0.25">
      <c r="A204" s="39">
        <f t="shared" ca="1" si="38"/>
        <v>51144</v>
      </c>
      <c r="B204" s="24">
        <f t="shared" ca="1" si="39"/>
        <v>51166</v>
      </c>
      <c r="C204" s="40">
        <f t="shared" si="49"/>
        <v>177</v>
      </c>
      <c r="D204" s="42">
        <f t="shared" si="50"/>
        <v>533333.33333333977</v>
      </c>
      <c r="E204" s="42">
        <f t="shared" si="37"/>
        <v>8333.3333333333339</v>
      </c>
      <c r="F204" s="42">
        <f t="shared" si="40"/>
        <v>8262.074074074173</v>
      </c>
      <c r="G204" s="30"/>
      <c r="H204" s="42">
        <f t="shared" si="41"/>
        <v>0</v>
      </c>
      <c r="I204" s="30"/>
      <c r="J204" s="30"/>
      <c r="K204" s="30"/>
      <c r="L204" s="42"/>
      <c r="M204" s="42"/>
      <c r="N204" s="42"/>
      <c r="O204" s="44">
        <f t="shared" si="42"/>
        <v>16595.407407407507</v>
      </c>
      <c r="Q204" s="40">
        <f t="shared" si="51"/>
        <v>177</v>
      </c>
      <c r="R204" s="42">
        <f t="shared" si="43"/>
        <v>1174984.9874844356</v>
      </c>
      <c r="S204" s="46">
        <f t="shared" si="44"/>
        <v>28681.185234735603</v>
      </c>
      <c r="T204" s="42">
        <f t="shared" si="45"/>
        <v>11066.201964031439</v>
      </c>
      <c r="U204" s="42">
        <f t="shared" si="46"/>
        <v>17614.983270704164</v>
      </c>
      <c r="V204" s="30"/>
      <c r="W204" s="42">
        <f t="shared" si="47"/>
        <v>0</v>
      </c>
      <c r="X204" s="30"/>
      <c r="Y204" s="30"/>
      <c r="Z204" s="30"/>
      <c r="AA204" s="42"/>
      <c r="AB204" s="42"/>
      <c r="AC204" s="30"/>
      <c r="AD204" s="44">
        <f t="shared" si="48"/>
        <v>28681.185234735603</v>
      </c>
    </row>
    <row r="205" spans="1:30" x14ac:dyDescent="0.25">
      <c r="A205" s="39">
        <f t="shared" ca="1" si="38"/>
        <v>51175</v>
      </c>
      <c r="B205" s="24">
        <f t="shared" ca="1" si="39"/>
        <v>51195</v>
      </c>
      <c r="C205" s="40">
        <f t="shared" si="49"/>
        <v>178</v>
      </c>
      <c r="D205" s="42">
        <f t="shared" si="50"/>
        <v>525000.0000000064</v>
      </c>
      <c r="E205" s="42">
        <f t="shared" si="37"/>
        <v>8333.3333333333339</v>
      </c>
      <c r="F205" s="42">
        <f t="shared" si="40"/>
        <v>8132.9791666667661</v>
      </c>
      <c r="G205" s="30"/>
      <c r="H205" s="42">
        <f t="shared" si="41"/>
        <v>0</v>
      </c>
      <c r="I205" s="30"/>
      <c r="J205" s="30"/>
      <c r="K205" s="30"/>
      <c r="L205" s="42"/>
      <c r="M205" s="42"/>
      <c r="N205" s="42"/>
      <c r="O205" s="44">
        <f t="shared" si="42"/>
        <v>16466.312500000102</v>
      </c>
      <c r="Q205" s="40">
        <f t="shared" si="51"/>
        <v>178</v>
      </c>
      <c r="R205" s="42">
        <f t="shared" si="43"/>
        <v>1163918.7855204041</v>
      </c>
      <c r="S205" s="46">
        <f t="shared" si="44"/>
        <v>28681.185234735603</v>
      </c>
      <c r="T205" s="42">
        <f t="shared" si="45"/>
        <v>11232.102775142212</v>
      </c>
      <c r="U205" s="42">
        <f t="shared" si="46"/>
        <v>17449.082459593392</v>
      </c>
      <c r="V205" s="30"/>
      <c r="W205" s="42">
        <f t="shared" si="47"/>
        <v>0</v>
      </c>
      <c r="X205" s="30"/>
      <c r="Y205" s="30"/>
      <c r="Z205" s="30"/>
      <c r="AA205" s="42"/>
      <c r="AB205" s="42"/>
      <c r="AC205" s="30"/>
      <c r="AD205" s="44">
        <f t="shared" si="48"/>
        <v>28681.185234735603</v>
      </c>
    </row>
    <row r="206" spans="1:30" x14ac:dyDescent="0.25">
      <c r="A206" s="39">
        <f t="shared" ca="1" si="38"/>
        <v>51204</v>
      </c>
      <c r="B206" s="24">
        <f t="shared" ca="1" si="39"/>
        <v>51226</v>
      </c>
      <c r="C206" s="40">
        <f t="shared" si="49"/>
        <v>179</v>
      </c>
      <c r="D206" s="42">
        <f t="shared" si="50"/>
        <v>516666.66666667309</v>
      </c>
      <c r="E206" s="42">
        <f t="shared" si="37"/>
        <v>8333.3333333333339</v>
      </c>
      <c r="F206" s="42">
        <f t="shared" si="40"/>
        <v>8003.8842592593592</v>
      </c>
      <c r="G206" s="30"/>
      <c r="H206" s="42">
        <f t="shared" si="41"/>
        <v>0</v>
      </c>
      <c r="I206" s="30"/>
      <c r="J206" s="30"/>
      <c r="K206" s="30"/>
      <c r="L206" s="42"/>
      <c r="M206" s="42"/>
      <c r="N206" s="42"/>
      <c r="O206" s="44">
        <f t="shared" si="42"/>
        <v>16337.217592592693</v>
      </c>
      <c r="Q206" s="40">
        <f t="shared" si="51"/>
        <v>179</v>
      </c>
      <c r="R206" s="42">
        <f t="shared" si="43"/>
        <v>1152686.6827452618</v>
      </c>
      <c r="S206" s="46">
        <f t="shared" si="44"/>
        <v>28681.185234735603</v>
      </c>
      <c r="T206" s="42">
        <f t="shared" si="45"/>
        <v>11400.490715912885</v>
      </c>
      <c r="U206" s="42">
        <f t="shared" si="46"/>
        <v>17280.694518822718</v>
      </c>
      <c r="V206" s="30"/>
      <c r="W206" s="42">
        <f t="shared" si="47"/>
        <v>0</v>
      </c>
      <c r="X206" s="30"/>
      <c r="Y206" s="30"/>
      <c r="Z206" s="30"/>
      <c r="AA206" s="42"/>
      <c r="AB206" s="42"/>
      <c r="AC206" s="30"/>
      <c r="AD206" s="44">
        <f t="shared" si="48"/>
        <v>28681.185234735603</v>
      </c>
    </row>
    <row r="207" spans="1:30" x14ac:dyDescent="0.25">
      <c r="A207" s="39">
        <f t="shared" ca="1" si="38"/>
        <v>51235</v>
      </c>
      <c r="B207" s="24">
        <f t="shared" ca="1" si="39"/>
        <v>51256</v>
      </c>
      <c r="C207" s="40">
        <f t="shared" si="49"/>
        <v>180</v>
      </c>
      <c r="D207" s="42">
        <f t="shared" si="50"/>
        <v>508333.33333333977</v>
      </c>
      <c r="E207" s="42">
        <f t="shared" si="37"/>
        <v>8333.3333333333339</v>
      </c>
      <c r="F207" s="42">
        <f t="shared" si="40"/>
        <v>7874.7893518519513</v>
      </c>
      <c r="G207" s="30"/>
      <c r="H207" s="42">
        <f t="shared" si="41"/>
        <v>0</v>
      </c>
      <c r="I207" s="30"/>
      <c r="J207" s="30"/>
      <c r="K207" s="30"/>
      <c r="L207" s="42"/>
      <c r="M207" s="42"/>
      <c r="N207" s="42"/>
      <c r="O207" s="44">
        <f t="shared" si="42"/>
        <v>16208.122685185284</v>
      </c>
      <c r="Q207" s="40">
        <f t="shared" si="51"/>
        <v>180</v>
      </c>
      <c r="R207" s="42">
        <f t="shared" si="43"/>
        <v>1141286.192029349</v>
      </c>
      <c r="S207" s="46">
        <f t="shared" si="44"/>
        <v>28681.185234735603</v>
      </c>
      <c r="T207" s="42">
        <f t="shared" si="45"/>
        <v>11571.40307256228</v>
      </c>
      <c r="U207" s="42">
        <f t="shared" si="46"/>
        <v>17109.782162173324</v>
      </c>
      <c r="V207" s="30"/>
      <c r="W207" s="42">
        <f t="shared" si="47"/>
        <v>0</v>
      </c>
      <c r="X207" s="30"/>
      <c r="Y207" s="30"/>
      <c r="Z207" s="30"/>
      <c r="AA207" s="42"/>
      <c r="AB207" s="42"/>
      <c r="AC207" s="30"/>
      <c r="AD207" s="44">
        <f t="shared" si="48"/>
        <v>28681.185234735603</v>
      </c>
    </row>
    <row r="208" spans="1:30" x14ac:dyDescent="0.25">
      <c r="A208" s="39">
        <f t="shared" ca="1" si="38"/>
        <v>51265</v>
      </c>
      <c r="B208" s="24">
        <f t="shared" ca="1" si="39"/>
        <v>51287</v>
      </c>
      <c r="C208" s="40">
        <f t="shared" si="49"/>
        <v>181</v>
      </c>
      <c r="D208" s="42">
        <f t="shared" si="50"/>
        <v>500000.00000000646</v>
      </c>
      <c r="E208" s="42">
        <f t="shared" si="37"/>
        <v>8333.3333333333339</v>
      </c>
      <c r="F208" s="42">
        <f t="shared" si="40"/>
        <v>7745.6944444445453</v>
      </c>
      <c r="G208" s="30"/>
      <c r="H208" s="42">
        <f t="shared" si="41"/>
        <v>0</v>
      </c>
      <c r="I208" s="30"/>
      <c r="J208" s="30"/>
      <c r="K208" s="30"/>
      <c r="L208" s="43">
        <f>IF(C208&gt;$E$6,0,D208*$D$17)</f>
        <v>3500.0000000000455</v>
      </c>
      <c r="M208" s="42">
        <f>IF(C208&gt;$E$6,0,$D$3*$D$18)</f>
        <v>0</v>
      </c>
      <c r="N208" s="42"/>
      <c r="O208" s="44">
        <f t="shared" si="42"/>
        <v>19579.027777777927</v>
      </c>
      <c r="Q208" s="40">
        <f t="shared" si="51"/>
        <v>181</v>
      </c>
      <c r="R208" s="42">
        <f t="shared" si="43"/>
        <v>1129714.7889567867</v>
      </c>
      <c r="S208" s="46">
        <f t="shared" si="44"/>
        <v>28681.185234735603</v>
      </c>
      <c r="T208" s="42">
        <f t="shared" si="45"/>
        <v>11744.877690291774</v>
      </c>
      <c r="U208" s="42">
        <f t="shared" si="46"/>
        <v>16936.307544443829</v>
      </c>
      <c r="V208" s="30"/>
      <c r="W208" s="42">
        <f t="shared" si="47"/>
        <v>0</v>
      </c>
      <c r="X208" s="30"/>
      <c r="Y208" s="30"/>
      <c r="Z208" s="30"/>
      <c r="AA208" s="43">
        <f>IF(Q208&gt;$E$6,0,R208*$D$17)</f>
        <v>7908.0035226975069</v>
      </c>
      <c r="AB208" s="42">
        <f>IF(Q208&gt;$E$6,0,$D$3*$D$18)</f>
        <v>0</v>
      </c>
      <c r="AC208" s="42"/>
      <c r="AD208" s="44">
        <f t="shared" si="48"/>
        <v>36589.188757433112</v>
      </c>
    </row>
    <row r="209" spans="1:30" x14ac:dyDescent="0.25">
      <c r="A209" s="39">
        <f t="shared" ca="1" si="38"/>
        <v>51296</v>
      </c>
      <c r="B209" s="24">
        <f t="shared" ca="1" si="39"/>
        <v>51317</v>
      </c>
      <c r="C209" s="40">
        <f t="shared" si="49"/>
        <v>182</v>
      </c>
      <c r="D209" s="42">
        <f t="shared" si="50"/>
        <v>491666.66666667315</v>
      </c>
      <c r="E209" s="42">
        <f t="shared" si="37"/>
        <v>8333.3333333333339</v>
      </c>
      <c r="F209" s="42">
        <f t="shared" si="40"/>
        <v>7616.5995370371384</v>
      </c>
      <c r="G209" s="30"/>
      <c r="H209" s="42">
        <f t="shared" si="41"/>
        <v>0</v>
      </c>
      <c r="I209" s="30"/>
      <c r="J209" s="30"/>
      <c r="K209" s="30"/>
      <c r="L209" s="42"/>
      <c r="M209" s="42"/>
      <c r="N209" s="42"/>
      <c r="O209" s="44">
        <f t="shared" si="42"/>
        <v>15949.932870370472</v>
      </c>
      <c r="Q209" s="40">
        <f t="shared" si="51"/>
        <v>182</v>
      </c>
      <c r="R209" s="42">
        <f t="shared" si="43"/>
        <v>1117969.911266495</v>
      </c>
      <c r="S209" s="46">
        <f t="shared" si="44"/>
        <v>28681.185234735603</v>
      </c>
      <c r="T209" s="42">
        <f t="shared" si="45"/>
        <v>11920.952981665399</v>
      </c>
      <c r="U209" s="42">
        <f t="shared" si="46"/>
        <v>16760.232253070204</v>
      </c>
      <c r="V209" s="30"/>
      <c r="W209" s="42">
        <f t="shared" si="47"/>
        <v>0</v>
      </c>
      <c r="X209" s="30"/>
      <c r="Y209" s="30"/>
      <c r="Z209" s="30"/>
      <c r="AA209" s="30"/>
      <c r="AB209" s="30"/>
      <c r="AC209" s="30"/>
      <c r="AD209" s="44">
        <f t="shared" si="48"/>
        <v>28681.185234735603</v>
      </c>
    </row>
    <row r="210" spans="1:30" x14ac:dyDescent="0.25">
      <c r="A210" s="39">
        <f t="shared" ca="1" si="38"/>
        <v>51326</v>
      </c>
      <c r="B210" s="24">
        <f t="shared" ca="1" si="39"/>
        <v>51348</v>
      </c>
      <c r="C210" s="40">
        <f t="shared" si="49"/>
        <v>183</v>
      </c>
      <c r="D210" s="42">
        <f t="shared" si="50"/>
        <v>483333.33333333983</v>
      </c>
      <c r="E210" s="42">
        <f t="shared" si="37"/>
        <v>8333.3333333333339</v>
      </c>
      <c r="F210" s="42">
        <f t="shared" si="40"/>
        <v>7487.5046296297305</v>
      </c>
      <c r="G210" s="30"/>
      <c r="H210" s="42">
        <f t="shared" si="41"/>
        <v>0</v>
      </c>
      <c r="I210" s="30"/>
      <c r="J210" s="30"/>
      <c r="K210" s="30"/>
      <c r="L210" s="42"/>
      <c r="M210" s="42"/>
      <c r="N210" s="42"/>
      <c r="O210" s="44">
        <f t="shared" si="42"/>
        <v>15820.837962963065</v>
      </c>
      <c r="Q210" s="40">
        <f t="shared" si="51"/>
        <v>183</v>
      </c>
      <c r="R210" s="42">
        <f t="shared" si="43"/>
        <v>1106048.9582848295</v>
      </c>
      <c r="S210" s="46">
        <f t="shared" si="44"/>
        <v>28681.185234735603</v>
      </c>
      <c r="T210" s="42">
        <f t="shared" si="45"/>
        <v>12099.667935115536</v>
      </c>
      <c r="U210" s="42">
        <f t="shared" si="46"/>
        <v>16581.517299620067</v>
      </c>
      <c r="V210" s="30"/>
      <c r="W210" s="42">
        <f t="shared" si="47"/>
        <v>0</v>
      </c>
      <c r="X210" s="30"/>
      <c r="Y210" s="30"/>
      <c r="Z210" s="30"/>
      <c r="AA210" s="30"/>
      <c r="AB210" s="30"/>
      <c r="AC210" s="30"/>
      <c r="AD210" s="44">
        <f t="shared" si="48"/>
        <v>28681.185234735603</v>
      </c>
    </row>
    <row r="211" spans="1:30" x14ac:dyDescent="0.25">
      <c r="A211" s="39">
        <f t="shared" ca="1" si="38"/>
        <v>51357</v>
      </c>
      <c r="B211" s="24">
        <f t="shared" ca="1" si="39"/>
        <v>51379</v>
      </c>
      <c r="C211" s="40">
        <f t="shared" si="49"/>
        <v>184</v>
      </c>
      <c r="D211" s="42">
        <f t="shared" si="50"/>
        <v>475000.00000000652</v>
      </c>
      <c r="E211" s="42">
        <f t="shared" si="37"/>
        <v>8333.3333333333339</v>
      </c>
      <c r="F211" s="42">
        <f t="shared" si="40"/>
        <v>7358.4097222223227</v>
      </c>
      <c r="G211" s="30"/>
      <c r="H211" s="42">
        <f t="shared" si="41"/>
        <v>0</v>
      </c>
      <c r="I211" s="30"/>
      <c r="J211" s="30"/>
      <c r="K211" s="30"/>
      <c r="L211" s="42"/>
      <c r="M211" s="42"/>
      <c r="N211" s="42"/>
      <c r="O211" s="44">
        <f t="shared" si="42"/>
        <v>15691.743055555657</v>
      </c>
      <c r="Q211" s="40">
        <f t="shared" si="51"/>
        <v>184</v>
      </c>
      <c r="R211" s="42">
        <f t="shared" si="43"/>
        <v>1093949.290349714</v>
      </c>
      <c r="S211" s="46">
        <f t="shared" si="44"/>
        <v>28681.185234735603</v>
      </c>
      <c r="T211" s="42">
        <f t="shared" si="45"/>
        <v>12281.062123576139</v>
      </c>
      <c r="U211" s="42">
        <f t="shared" si="46"/>
        <v>16400.123111159464</v>
      </c>
      <c r="V211" s="30"/>
      <c r="W211" s="42">
        <f t="shared" si="47"/>
        <v>0</v>
      </c>
      <c r="X211" s="30"/>
      <c r="Y211" s="30"/>
      <c r="Z211" s="30"/>
      <c r="AA211" s="30"/>
      <c r="AB211" s="30"/>
      <c r="AC211" s="30"/>
      <c r="AD211" s="44">
        <f t="shared" si="48"/>
        <v>28681.185234735603</v>
      </c>
    </row>
    <row r="212" spans="1:30" x14ac:dyDescent="0.25">
      <c r="A212" s="39">
        <f t="shared" ca="1" si="38"/>
        <v>51388</v>
      </c>
      <c r="B212" s="24">
        <f t="shared" ca="1" si="39"/>
        <v>51409</v>
      </c>
      <c r="C212" s="40">
        <f t="shared" si="49"/>
        <v>185</v>
      </c>
      <c r="D212" s="42">
        <f t="shared" si="50"/>
        <v>466666.66666667321</v>
      </c>
      <c r="E212" s="42">
        <f t="shared" si="37"/>
        <v>8333.3333333333339</v>
      </c>
      <c r="F212" s="42">
        <f t="shared" si="40"/>
        <v>7229.3148148149157</v>
      </c>
      <c r="G212" s="30"/>
      <c r="H212" s="42">
        <f t="shared" si="41"/>
        <v>0</v>
      </c>
      <c r="I212" s="30"/>
      <c r="J212" s="30"/>
      <c r="K212" s="30"/>
      <c r="L212" s="42"/>
      <c r="M212" s="42"/>
      <c r="N212" s="42"/>
      <c r="O212" s="44">
        <f t="shared" si="42"/>
        <v>15562.64814814825</v>
      </c>
      <c r="Q212" s="40">
        <f t="shared" si="51"/>
        <v>185</v>
      </c>
      <c r="R212" s="42">
        <f t="shared" si="43"/>
        <v>1081668.2282261378</v>
      </c>
      <c r="S212" s="46">
        <f t="shared" si="44"/>
        <v>28681.185234735603</v>
      </c>
      <c r="T212" s="42">
        <f t="shared" si="45"/>
        <v>12465.17571324542</v>
      </c>
      <c r="U212" s="42">
        <f t="shared" si="46"/>
        <v>16216.009521490183</v>
      </c>
      <c r="V212" s="30"/>
      <c r="W212" s="42">
        <f t="shared" si="47"/>
        <v>0</v>
      </c>
      <c r="X212" s="30"/>
      <c r="Y212" s="30"/>
      <c r="Z212" s="30"/>
      <c r="AA212" s="30"/>
      <c r="AB212" s="30"/>
      <c r="AC212" s="30"/>
      <c r="AD212" s="44">
        <f t="shared" si="48"/>
        <v>28681.185234735603</v>
      </c>
    </row>
    <row r="213" spans="1:30" x14ac:dyDescent="0.25">
      <c r="A213" s="39">
        <f t="shared" ca="1" si="38"/>
        <v>51418</v>
      </c>
      <c r="B213" s="24">
        <f t="shared" ca="1" si="39"/>
        <v>51440</v>
      </c>
      <c r="C213" s="40">
        <f t="shared" si="49"/>
        <v>186</v>
      </c>
      <c r="D213" s="42">
        <f t="shared" si="50"/>
        <v>458333.33333333989</v>
      </c>
      <c r="E213" s="42">
        <f t="shared" si="37"/>
        <v>8333.3333333333339</v>
      </c>
      <c r="F213" s="42">
        <f t="shared" si="40"/>
        <v>7100.2199074075088</v>
      </c>
      <c r="G213" s="30"/>
      <c r="H213" s="42">
        <f t="shared" si="41"/>
        <v>0</v>
      </c>
      <c r="I213" s="30"/>
      <c r="J213" s="30"/>
      <c r="K213" s="30"/>
      <c r="L213" s="42"/>
      <c r="M213" s="42"/>
      <c r="N213" s="42"/>
      <c r="O213" s="44">
        <f t="shared" si="42"/>
        <v>15433.553240740843</v>
      </c>
      <c r="Q213" s="40">
        <f t="shared" si="51"/>
        <v>186</v>
      </c>
      <c r="R213" s="42">
        <f t="shared" si="43"/>
        <v>1069203.0525128923</v>
      </c>
      <c r="S213" s="46">
        <f t="shared" si="44"/>
        <v>28681.185234735603</v>
      </c>
      <c r="T213" s="42">
        <f t="shared" si="45"/>
        <v>12652.049472479826</v>
      </c>
      <c r="U213" s="42">
        <f t="shared" si="46"/>
        <v>16029.135762255777</v>
      </c>
      <c r="V213" s="30"/>
      <c r="W213" s="42">
        <f t="shared" si="47"/>
        <v>0</v>
      </c>
      <c r="X213" s="30"/>
      <c r="Y213" s="30"/>
      <c r="Z213" s="30"/>
      <c r="AA213" s="30"/>
      <c r="AB213" s="30"/>
      <c r="AC213" s="30"/>
      <c r="AD213" s="44">
        <f t="shared" si="48"/>
        <v>28681.185234735603</v>
      </c>
    </row>
    <row r="214" spans="1:30" x14ac:dyDescent="0.25">
      <c r="A214" s="39">
        <f t="shared" ca="1" si="38"/>
        <v>51449</v>
      </c>
      <c r="B214" s="24">
        <f t="shared" ca="1" si="39"/>
        <v>51470</v>
      </c>
      <c r="C214" s="40">
        <f t="shared" si="49"/>
        <v>187</v>
      </c>
      <c r="D214" s="42">
        <f t="shared" si="50"/>
        <v>450000.00000000658</v>
      </c>
      <c r="E214" s="42">
        <f t="shared" si="37"/>
        <v>8333.3333333333339</v>
      </c>
      <c r="F214" s="42">
        <f t="shared" si="40"/>
        <v>6971.125000000101</v>
      </c>
      <c r="G214" s="30"/>
      <c r="H214" s="42">
        <f t="shared" si="41"/>
        <v>0</v>
      </c>
      <c r="I214" s="30"/>
      <c r="J214" s="30"/>
      <c r="K214" s="30"/>
      <c r="L214" s="42"/>
      <c r="M214" s="42"/>
      <c r="N214" s="42"/>
      <c r="O214" s="44">
        <f t="shared" si="42"/>
        <v>15304.458333333434</v>
      </c>
      <c r="Q214" s="40">
        <f t="shared" si="51"/>
        <v>187</v>
      </c>
      <c r="R214" s="42">
        <f t="shared" si="43"/>
        <v>1056551.0030404124</v>
      </c>
      <c r="S214" s="46">
        <f t="shared" si="44"/>
        <v>28681.185234735603</v>
      </c>
      <c r="T214" s="42">
        <f t="shared" si="45"/>
        <v>12841.724780821422</v>
      </c>
      <c r="U214" s="42">
        <f t="shared" si="46"/>
        <v>15839.460453914182</v>
      </c>
      <c r="V214" s="30"/>
      <c r="W214" s="42">
        <f t="shared" si="47"/>
        <v>0</v>
      </c>
      <c r="X214" s="30"/>
      <c r="Y214" s="30"/>
      <c r="Z214" s="30"/>
      <c r="AA214" s="30"/>
      <c r="AB214" s="30"/>
      <c r="AC214" s="30"/>
      <c r="AD214" s="44">
        <f t="shared" si="48"/>
        <v>28681.185234735603</v>
      </c>
    </row>
    <row r="215" spans="1:30" x14ac:dyDescent="0.25">
      <c r="A215" s="39">
        <f t="shared" ca="1" si="38"/>
        <v>51479</v>
      </c>
      <c r="B215" s="24">
        <f t="shared" ca="1" si="39"/>
        <v>51501</v>
      </c>
      <c r="C215" s="40">
        <f t="shared" si="49"/>
        <v>188</v>
      </c>
      <c r="D215" s="42">
        <f t="shared" si="50"/>
        <v>441666.66666667326</v>
      </c>
      <c r="E215" s="42">
        <f t="shared" si="37"/>
        <v>8333.3333333333339</v>
      </c>
      <c r="F215" s="42">
        <f t="shared" si="40"/>
        <v>6842.0300925926949</v>
      </c>
      <c r="G215" s="30"/>
      <c r="H215" s="42">
        <f t="shared" si="41"/>
        <v>0</v>
      </c>
      <c r="I215" s="30"/>
      <c r="J215" s="30"/>
      <c r="K215" s="30"/>
      <c r="L215" s="42"/>
      <c r="M215" s="42"/>
      <c r="N215" s="42"/>
      <c r="O215" s="44">
        <f t="shared" si="42"/>
        <v>15175.363425926029</v>
      </c>
      <c r="Q215" s="40">
        <f t="shared" si="51"/>
        <v>188</v>
      </c>
      <c r="R215" s="42">
        <f t="shared" si="43"/>
        <v>1043709.278259591</v>
      </c>
      <c r="S215" s="46">
        <f t="shared" si="44"/>
        <v>28681.185234735603</v>
      </c>
      <c r="T215" s="42">
        <f t="shared" si="45"/>
        <v>13034.243638160568</v>
      </c>
      <c r="U215" s="42">
        <f t="shared" si="46"/>
        <v>15646.941596575036</v>
      </c>
      <c r="V215" s="30"/>
      <c r="W215" s="42">
        <f t="shared" si="47"/>
        <v>0</v>
      </c>
      <c r="X215" s="30"/>
      <c r="Y215" s="30"/>
      <c r="Z215" s="30"/>
      <c r="AA215" s="30"/>
      <c r="AB215" s="30"/>
      <c r="AC215" s="30"/>
      <c r="AD215" s="44">
        <f t="shared" si="48"/>
        <v>28681.185234735603</v>
      </c>
    </row>
    <row r="216" spans="1:30" x14ac:dyDescent="0.25">
      <c r="A216" s="39">
        <f t="shared" ca="1" si="38"/>
        <v>51510</v>
      </c>
      <c r="B216" s="24">
        <f t="shared" ca="1" si="39"/>
        <v>51532</v>
      </c>
      <c r="C216" s="40">
        <f t="shared" si="49"/>
        <v>189</v>
      </c>
      <c r="D216" s="42">
        <f t="shared" si="50"/>
        <v>433333.33333333995</v>
      </c>
      <c r="E216" s="42">
        <f t="shared" si="37"/>
        <v>8333.3333333333339</v>
      </c>
      <c r="F216" s="42">
        <f t="shared" si="40"/>
        <v>6712.935185185288</v>
      </c>
      <c r="G216" s="30"/>
      <c r="H216" s="42">
        <f t="shared" si="41"/>
        <v>0</v>
      </c>
      <c r="I216" s="30"/>
      <c r="J216" s="30"/>
      <c r="K216" s="30"/>
      <c r="L216" s="42"/>
      <c r="M216" s="42"/>
      <c r="N216" s="42"/>
      <c r="O216" s="44">
        <f t="shared" si="42"/>
        <v>15046.268518518622</v>
      </c>
      <c r="Q216" s="40">
        <f t="shared" si="51"/>
        <v>189</v>
      </c>
      <c r="R216" s="42">
        <f t="shared" si="43"/>
        <v>1030675.0346214304</v>
      </c>
      <c r="S216" s="46">
        <f t="shared" si="44"/>
        <v>28681.185234735603</v>
      </c>
      <c r="T216" s="42">
        <f t="shared" si="45"/>
        <v>13229.648674035991</v>
      </c>
      <c r="U216" s="42">
        <f t="shared" si="46"/>
        <v>15451.536560699613</v>
      </c>
      <c r="V216" s="30"/>
      <c r="W216" s="42">
        <f t="shared" si="47"/>
        <v>0</v>
      </c>
      <c r="X216" s="30"/>
      <c r="Y216" s="30"/>
      <c r="Z216" s="30"/>
      <c r="AA216" s="30"/>
      <c r="AB216" s="30"/>
      <c r="AC216" s="30"/>
      <c r="AD216" s="44">
        <f t="shared" si="48"/>
        <v>28681.185234735603</v>
      </c>
    </row>
    <row r="217" spans="1:30" x14ac:dyDescent="0.25">
      <c r="A217" s="39">
        <f t="shared" ca="1" si="38"/>
        <v>51541</v>
      </c>
      <c r="B217" s="24">
        <f t="shared" ca="1" si="39"/>
        <v>51560</v>
      </c>
      <c r="C217" s="40">
        <f t="shared" si="49"/>
        <v>190</v>
      </c>
      <c r="D217" s="42">
        <f t="shared" si="50"/>
        <v>425000.00000000664</v>
      </c>
      <c r="E217" s="42">
        <f t="shared" si="37"/>
        <v>8333.3333333333339</v>
      </c>
      <c r="F217" s="42">
        <f t="shared" si="40"/>
        <v>6583.8402777778801</v>
      </c>
      <c r="G217" s="30"/>
      <c r="H217" s="42">
        <f t="shared" si="41"/>
        <v>0</v>
      </c>
      <c r="I217" s="30"/>
      <c r="J217" s="30"/>
      <c r="K217" s="30"/>
      <c r="L217" s="42"/>
      <c r="M217" s="42"/>
      <c r="N217" s="42"/>
      <c r="O217" s="44">
        <f t="shared" si="42"/>
        <v>14917.173611111215</v>
      </c>
      <c r="Q217" s="40">
        <f t="shared" si="51"/>
        <v>190</v>
      </c>
      <c r="R217" s="42">
        <f t="shared" si="43"/>
        <v>1017445.3859473944</v>
      </c>
      <c r="S217" s="46">
        <f t="shared" si="44"/>
        <v>28681.185234735603</v>
      </c>
      <c r="T217" s="42">
        <f t="shared" si="45"/>
        <v>13427.983157074248</v>
      </c>
      <c r="U217" s="42">
        <f t="shared" si="46"/>
        <v>15253.202077661355</v>
      </c>
      <c r="V217" s="30"/>
      <c r="W217" s="42">
        <f t="shared" si="47"/>
        <v>0</v>
      </c>
      <c r="X217" s="30"/>
      <c r="Y217" s="30"/>
      <c r="Z217" s="30"/>
      <c r="AA217" s="30"/>
      <c r="AB217" s="30"/>
      <c r="AC217" s="30"/>
      <c r="AD217" s="44">
        <f t="shared" si="48"/>
        <v>28681.185234735603</v>
      </c>
    </row>
    <row r="218" spans="1:30" x14ac:dyDescent="0.25">
      <c r="A218" s="39">
        <f t="shared" ca="1" si="38"/>
        <v>51569</v>
      </c>
      <c r="B218" s="24">
        <f t="shared" ca="1" si="39"/>
        <v>51591</v>
      </c>
      <c r="C218" s="40">
        <f t="shared" si="49"/>
        <v>191</v>
      </c>
      <c r="D218" s="42">
        <f t="shared" si="50"/>
        <v>416666.66666667332</v>
      </c>
      <c r="E218" s="42">
        <f t="shared" si="37"/>
        <v>8333.3333333333339</v>
      </c>
      <c r="F218" s="42">
        <f t="shared" si="40"/>
        <v>6454.7453703704741</v>
      </c>
      <c r="G218" s="30"/>
      <c r="H218" s="42">
        <f t="shared" si="41"/>
        <v>0</v>
      </c>
      <c r="I218" s="30"/>
      <c r="J218" s="30"/>
      <c r="K218" s="30"/>
      <c r="L218" s="42"/>
      <c r="M218" s="42"/>
      <c r="N218" s="42"/>
      <c r="O218" s="44">
        <f t="shared" si="42"/>
        <v>14788.078703703808</v>
      </c>
      <c r="Q218" s="40">
        <f t="shared" si="51"/>
        <v>191</v>
      </c>
      <c r="R218" s="42">
        <f t="shared" si="43"/>
        <v>1004017.4027903202</v>
      </c>
      <c r="S218" s="46">
        <f t="shared" si="44"/>
        <v>28681.185234735603</v>
      </c>
      <c r="T218" s="42">
        <f t="shared" si="45"/>
        <v>13629.291004570719</v>
      </c>
      <c r="U218" s="42">
        <f t="shared" si="46"/>
        <v>15051.894230164884</v>
      </c>
      <c r="V218" s="30"/>
      <c r="W218" s="42">
        <f t="shared" si="47"/>
        <v>0</v>
      </c>
      <c r="X218" s="30"/>
      <c r="Y218" s="30"/>
      <c r="Z218" s="30"/>
      <c r="AA218" s="30"/>
      <c r="AB218" s="30"/>
      <c r="AC218" s="30"/>
      <c r="AD218" s="44">
        <f t="shared" si="48"/>
        <v>28681.185234735603</v>
      </c>
    </row>
    <row r="219" spans="1:30" x14ac:dyDescent="0.25">
      <c r="A219" s="39">
        <f t="shared" ca="1" si="38"/>
        <v>51600</v>
      </c>
      <c r="B219" s="24">
        <f t="shared" ca="1" si="39"/>
        <v>51621</v>
      </c>
      <c r="C219" s="40">
        <f t="shared" si="49"/>
        <v>192</v>
      </c>
      <c r="D219" s="42">
        <f t="shared" si="50"/>
        <v>408333.33333334001</v>
      </c>
      <c r="E219" s="42">
        <f t="shared" si="37"/>
        <v>8333.3333333333339</v>
      </c>
      <c r="F219" s="42">
        <f t="shared" si="40"/>
        <v>6325.6504629630663</v>
      </c>
      <c r="G219" s="30"/>
      <c r="H219" s="42">
        <f t="shared" si="41"/>
        <v>0</v>
      </c>
      <c r="I219" s="30"/>
      <c r="J219" s="30"/>
      <c r="K219" s="30"/>
      <c r="L219" s="42"/>
      <c r="M219" s="42"/>
      <c r="N219" s="42"/>
      <c r="O219" s="44">
        <f t="shared" si="42"/>
        <v>14658.983796296401</v>
      </c>
      <c r="Q219" s="40">
        <f t="shared" si="51"/>
        <v>192</v>
      </c>
      <c r="R219" s="42">
        <f t="shared" si="43"/>
        <v>990388.11178574956</v>
      </c>
      <c r="S219" s="46">
        <f t="shared" si="44"/>
        <v>28681.185234735603</v>
      </c>
      <c r="T219" s="42">
        <f t="shared" si="45"/>
        <v>13833.616792214241</v>
      </c>
      <c r="U219" s="42">
        <f t="shared" si="46"/>
        <v>14847.568442521362</v>
      </c>
      <c r="V219" s="30"/>
      <c r="W219" s="42">
        <f t="shared" si="47"/>
        <v>0</v>
      </c>
      <c r="X219" s="30"/>
      <c r="Y219" s="30"/>
      <c r="Z219" s="30"/>
      <c r="AA219" s="30"/>
      <c r="AB219" s="30"/>
      <c r="AC219" s="30"/>
      <c r="AD219" s="44">
        <f t="shared" si="48"/>
        <v>28681.185234735603</v>
      </c>
    </row>
    <row r="220" spans="1:30" x14ac:dyDescent="0.25">
      <c r="A220" s="39">
        <f t="shared" ca="1" si="38"/>
        <v>51630</v>
      </c>
      <c r="B220" s="24">
        <f t="shared" ca="1" si="39"/>
        <v>51652</v>
      </c>
      <c r="C220" s="40">
        <f t="shared" si="49"/>
        <v>193</v>
      </c>
      <c r="D220" s="42">
        <f t="shared" si="50"/>
        <v>400000.00000000669</v>
      </c>
      <c r="E220" s="42">
        <f t="shared" ref="E220:E283" si="52">IF(C220&gt;$E$6,0,IF(C220=$E$6,D220,$D$28/$D$6))</f>
        <v>8333.3333333333339</v>
      </c>
      <c r="F220" s="42">
        <f t="shared" si="40"/>
        <v>6196.5555555556593</v>
      </c>
      <c r="G220" s="30"/>
      <c r="H220" s="42">
        <f t="shared" si="41"/>
        <v>0</v>
      </c>
      <c r="I220" s="30"/>
      <c r="J220" s="30"/>
      <c r="K220" s="30"/>
      <c r="L220" s="43">
        <f>IF(C220&gt;$E$6,0,D220*$D$17)</f>
        <v>2800.0000000000468</v>
      </c>
      <c r="M220" s="42">
        <f>IF(C220&gt;$E$6,0,$D$3*$D$18)</f>
        <v>0</v>
      </c>
      <c r="N220" s="42"/>
      <c r="O220" s="44">
        <f t="shared" si="42"/>
        <v>17329.88888888904</v>
      </c>
      <c r="Q220" s="40">
        <f t="shared" si="51"/>
        <v>193</v>
      </c>
      <c r="R220" s="42">
        <f t="shared" si="43"/>
        <v>976554.49499353534</v>
      </c>
      <c r="S220" s="46">
        <f t="shared" si="44"/>
        <v>28681.185234735603</v>
      </c>
      <c r="T220" s="42">
        <f t="shared" si="45"/>
        <v>14041.005763957519</v>
      </c>
      <c r="U220" s="42">
        <f t="shared" si="46"/>
        <v>14640.179470778085</v>
      </c>
      <c r="V220" s="30"/>
      <c r="W220" s="42">
        <f t="shared" si="47"/>
        <v>0</v>
      </c>
      <c r="X220" s="30"/>
      <c r="Y220" s="30"/>
      <c r="Z220" s="30"/>
      <c r="AA220" s="43">
        <f>IF(Q220&gt;$E$6,0,R220*$D$17)</f>
        <v>6835.8814649547476</v>
      </c>
      <c r="AB220" s="42">
        <f>IF(Q220&gt;$E$6,0,$D$3*$D$18)</f>
        <v>0</v>
      </c>
      <c r="AC220" s="42"/>
      <c r="AD220" s="44">
        <f t="shared" si="48"/>
        <v>35517.066699690353</v>
      </c>
    </row>
    <row r="221" spans="1:30" x14ac:dyDescent="0.25">
      <c r="A221" s="39">
        <f t="shared" ref="A221:A284" ca="1" si="53">IF(C221&gt;$E$6,"",EDATE(A220,1))</f>
        <v>51661</v>
      </c>
      <c r="B221" s="24">
        <f t="shared" ref="B221:B267" ca="1" si="54">IF(C221&gt;$E$6,0,EOMONTH(A221,0))</f>
        <v>51682</v>
      </c>
      <c r="C221" s="40">
        <f t="shared" si="49"/>
        <v>194</v>
      </c>
      <c r="D221" s="42">
        <f t="shared" si="50"/>
        <v>391666.66666667338</v>
      </c>
      <c r="E221" s="42">
        <f t="shared" si="52"/>
        <v>8333.3333333333339</v>
      </c>
      <c r="F221" s="42">
        <f t="shared" ref="F221:F284" si="55">IF(C221&gt;$E$6,0,IF(C221&lt;=$E$7,D221*$D$7*31/360,IF(AND(C221&gt;$E$7,C221&lt;=($E$7+$E$8)),D221*$D$8*31/360,IF(AND(C221&gt;($E$7+$E$8),C221&lt;=($E$7+$E$8+$E$9)),D221*$D$9*31/360,D221*$D$10*31/360))))</f>
        <v>6067.4606481482524</v>
      </c>
      <c r="G221" s="30"/>
      <c r="H221" s="42">
        <f t="shared" ref="H221:H267" si="56">IF(C221&gt;$E$6,0,$D$5*$D$13)</f>
        <v>0</v>
      </c>
      <c r="I221" s="30"/>
      <c r="J221" s="30"/>
      <c r="K221" s="30"/>
      <c r="L221" s="42"/>
      <c r="M221" s="42"/>
      <c r="N221" s="42"/>
      <c r="O221" s="44">
        <f t="shared" ref="O221:O267" si="57">IF(C221&gt;$D$6,0,SUM(E221:N221))</f>
        <v>14400.793981481587</v>
      </c>
      <c r="Q221" s="40">
        <f t="shared" si="51"/>
        <v>194</v>
      </c>
      <c r="R221" s="42">
        <f t="shared" ref="R221:R267" si="58">IF(Q221&gt;$E$6,0,R220-T220)</f>
        <v>962513.48922957783</v>
      </c>
      <c r="S221" s="46">
        <f t="shared" ref="S221:S267" si="59">IF(Q221&gt;$E$6,0,$AD$17)</f>
        <v>28681.185234735603</v>
      </c>
      <c r="T221" s="42">
        <f t="shared" ref="T221:T267" si="60">IF(Q221&gt;$E$6,0,IF(Q221=$E$6,R221,S221-U221))</f>
        <v>14251.503842035514</v>
      </c>
      <c r="U221" s="42">
        <f t="shared" ref="U221:U267" si="61">IF(Q221&gt;$E$6,0,IF(Q221&lt;=$E$7,R221*$D$7/12,IF(AND(Q221&gt;$E$7,Q221&lt;=($E$7+$E$8)),R221*$D$8/12,IF(AND(Q221&gt;($E$7+$E$8),Q221&lt;=($E$7+$E$8+$E$9)),R221*$D$9/12,R221*$D$10/12))))</f>
        <v>14429.681392700089</v>
      </c>
      <c r="V221" s="30"/>
      <c r="W221" s="42">
        <f t="shared" ref="W221:W267" si="62">IF(Q221&gt;$E$6,0,$D$5*$D$13)</f>
        <v>0</v>
      </c>
      <c r="X221" s="30"/>
      <c r="Y221" s="30"/>
      <c r="Z221" s="30"/>
      <c r="AA221" s="30"/>
      <c r="AB221" s="30"/>
      <c r="AC221" s="30"/>
      <c r="AD221" s="44">
        <f t="shared" ref="AD221:AD267" si="63">IF(Q221&gt;$D$6,0,SUM(T221:AC221))</f>
        <v>28681.185234735603</v>
      </c>
    </row>
    <row r="222" spans="1:30" x14ac:dyDescent="0.25">
      <c r="A222" s="39">
        <f t="shared" ca="1" si="53"/>
        <v>51691</v>
      </c>
      <c r="B222" s="24">
        <f t="shared" ca="1" si="54"/>
        <v>51713</v>
      </c>
      <c r="C222" s="40">
        <f t="shared" ref="C222:C285" si="64">IF(C221&lt;$D$6,C221+1,"")</f>
        <v>195</v>
      </c>
      <c r="D222" s="42">
        <f t="shared" ref="D222:D285" si="65">IF(C222&gt;$E$6,0,D221-E221)</f>
        <v>383333.33333334007</v>
      </c>
      <c r="E222" s="42">
        <f t="shared" si="52"/>
        <v>8333.3333333333339</v>
      </c>
      <c r="F222" s="42">
        <f t="shared" si="55"/>
        <v>5938.3657407408455</v>
      </c>
      <c r="G222" s="30"/>
      <c r="H222" s="42">
        <f t="shared" si="56"/>
        <v>0</v>
      </c>
      <c r="I222" s="30"/>
      <c r="J222" s="30"/>
      <c r="K222" s="30"/>
      <c r="L222" s="42"/>
      <c r="M222" s="42"/>
      <c r="N222" s="42"/>
      <c r="O222" s="44">
        <f t="shared" si="57"/>
        <v>14271.699074074178</v>
      </c>
      <c r="Q222" s="40">
        <f t="shared" ref="Q222:Q285" si="66">IF(Q221&lt;$D$6,Q221+1,"")</f>
        <v>195</v>
      </c>
      <c r="R222" s="42">
        <f t="shared" si="58"/>
        <v>948261.98538754229</v>
      </c>
      <c r="S222" s="46">
        <f t="shared" si="59"/>
        <v>28681.185234735603</v>
      </c>
      <c r="T222" s="42">
        <f t="shared" si="60"/>
        <v>14465.157637134032</v>
      </c>
      <c r="U222" s="42">
        <f t="shared" si="61"/>
        <v>14216.027597601571</v>
      </c>
      <c r="V222" s="30"/>
      <c r="W222" s="42">
        <f t="shared" si="62"/>
        <v>0</v>
      </c>
      <c r="X222" s="30"/>
      <c r="Y222" s="30"/>
      <c r="Z222" s="30"/>
      <c r="AA222" s="30"/>
      <c r="AB222" s="30"/>
      <c r="AC222" s="30"/>
      <c r="AD222" s="44">
        <f t="shared" si="63"/>
        <v>28681.185234735603</v>
      </c>
    </row>
    <row r="223" spans="1:30" x14ac:dyDescent="0.25">
      <c r="A223" s="39">
        <f t="shared" ca="1" si="53"/>
        <v>51722</v>
      </c>
      <c r="B223" s="24">
        <f t="shared" ca="1" si="54"/>
        <v>51744</v>
      </c>
      <c r="C223" s="40">
        <f t="shared" si="64"/>
        <v>196</v>
      </c>
      <c r="D223" s="42">
        <f t="shared" si="65"/>
        <v>375000.00000000675</v>
      </c>
      <c r="E223" s="42">
        <f t="shared" si="52"/>
        <v>8333.3333333333339</v>
      </c>
      <c r="F223" s="42">
        <f t="shared" si="55"/>
        <v>5809.2708333334385</v>
      </c>
      <c r="G223" s="30"/>
      <c r="H223" s="42">
        <f t="shared" si="56"/>
        <v>0</v>
      </c>
      <c r="I223" s="30"/>
      <c r="J223" s="30"/>
      <c r="K223" s="30"/>
      <c r="L223" s="42"/>
      <c r="M223" s="42"/>
      <c r="N223" s="42"/>
      <c r="O223" s="44">
        <f t="shared" si="57"/>
        <v>14142.604166666773</v>
      </c>
      <c r="Q223" s="40">
        <f t="shared" si="66"/>
        <v>196</v>
      </c>
      <c r="R223" s="42">
        <f t="shared" si="58"/>
        <v>933796.82775040821</v>
      </c>
      <c r="S223" s="46">
        <f t="shared" si="59"/>
        <v>28681.185234735603</v>
      </c>
      <c r="T223" s="42">
        <f t="shared" si="60"/>
        <v>14682.014458710733</v>
      </c>
      <c r="U223" s="42">
        <f t="shared" si="61"/>
        <v>13999.17077602487</v>
      </c>
      <c r="V223" s="30"/>
      <c r="W223" s="42">
        <f t="shared" si="62"/>
        <v>0</v>
      </c>
      <c r="X223" s="30"/>
      <c r="Y223" s="30"/>
      <c r="Z223" s="30"/>
      <c r="AA223" s="30"/>
      <c r="AB223" s="30"/>
      <c r="AC223" s="30"/>
      <c r="AD223" s="44">
        <f t="shared" si="63"/>
        <v>28681.185234735603</v>
      </c>
    </row>
    <row r="224" spans="1:30" x14ac:dyDescent="0.25">
      <c r="A224" s="39">
        <f t="shared" ca="1" si="53"/>
        <v>51753</v>
      </c>
      <c r="B224" s="24">
        <f t="shared" ca="1" si="54"/>
        <v>51774</v>
      </c>
      <c r="C224" s="40">
        <f t="shared" si="64"/>
        <v>197</v>
      </c>
      <c r="D224" s="42">
        <f t="shared" si="65"/>
        <v>366666.66666667344</v>
      </c>
      <c r="E224" s="42">
        <f t="shared" si="52"/>
        <v>8333.3333333333339</v>
      </c>
      <c r="F224" s="42">
        <f t="shared" si="55"/>
        <v>5680.1759259260307</v>
      </c>
      <c r="G224" s="30"/>
      <c r="H224" s="42">
        <f t="shared" si="56"/>
        <v>0</v>
      </c>
      <c r="I224" s="30"/>
      <c r="J224" s="30"/>
      <c r="K224" s="30"/>
      <c r="L224" s="42"/>
      <c r="M224" s="42"/>
      <c r="N224" s="42"/>
      <c r="O224" s="44">
        <f t="shared" si="57"/>
        <v>14013.509259259365</v>
      </c>
      <c r="Q224" s="40">
        <f t="shared" si="66"/>
        <v>197</v>
      </c>
      <c r="R224" s="42">
        <f t="shared" si="58"/>
        <v>919114.81329169753</v>
      </c>
      <c r="S224" s="46">
        <f t="shared" si="59"/>
        <v>28681.185234735603</v>
      </c>
      <c r="T224" s="42">
        <f t="shared" si="60"/>
        <v>14902.122325470904</v>
      </c>
      <c r="U224" s="42">
        <f t="shared" si="61"/>
        <v>13779.0629092647</v>
      </c>
      <c r="V224" s="30"/>
      <c r="W224" s="42">
        <f t="shared" si="62"/>
        <v>0</v>
      </c>
      <c r="X224" s="30"/>
      <c r="Y224" s="30"/>
      <c r="Z224" s="30"/>
      <c r="AA224" s="30"/>
      <c r="AB224" s="30"/>
      <c r="AC224" s="30"/>
      <c r="AD224" s="44">
        <f t="shared" si="63"/>
        <v>28681.185234735603</v>
      </c>
    </row>
    <row r="225" spans="1:30" x14ac:dyDescent="0.25">
      <c r="A225" s="39">
        <f t="shared" ca="1" si="53"/>
        <v>51783</v>
      </c>
      <c r="B225" s="24">
        <f t="shared" ca="1" si="54"/>
        <v>51805</v>
      </c>
      <c r="C225" s="40">
        <f t="shared" si="64"/>
        <v>198</v>
      </c>
      <c r="D225" s="42">
        <f t="shared" si="65"/>
        <v>358333.33333334012</v>
      </c>
      <c r="E225" s="42">
        <f t="shared" si="52"/>
        <v>8333.3333333333339</v>
      </c>
      <c r="F225" s="42">
        <f t="shared" si="55"/>
        <v>5551.0810185186238</v>
      </c>
      <c r="G225" s="30"/>
      <c r="H225" s="42">
        <f t="shared" si="56"/>
        <v>0</v>
      </c>
      <c r="I225" s="30"/>
      <c r="J225" s="30"/>
      <c r="K225" s="30"/>
      <c r="L225" s="42"/>
      <c r="M225" s="42"/>
      <c r="N225" s="42"/>
      <c r="O225" s="44">
        <f t="shared" si="57"/>
        <v>13884.414351851958</v>
      </c>
      <c r="Q225" s="40">
        <f t="shared" si="66"/>
        <v>198</v>
      </c>
      <c r="R225" s="42">
        <f t="shared" si="58"/>
        <v>904212.69096622663</v>
      </c>
      <c r="S225" s="46">
        <f t="shared" si="59"/>
        <v>28681.185234735603</v>
      </c>
      <c r="T225" s="42">
        <f t="shared" si="60"/>
        <v>15125.529976000254</v>
      </c>
      <c r="U225" s="42">
        <f t="shared" si="61"/>
        <v>13555.655258735349</v>
      </c>
      <c r="V225" s="30"/>
      <c r="W225" s="42">
        <f t="shared" si="62"/>
        <v>0</v>
      </c>
      <c r="X225" s="30"/>
      <c r="Y225" s="30"/>
      <c r="Z225" s="30"/>
      <c r="AA225" s="30"/>
      <c r="AB225" s="30"/>
      <c r="AC225" s="30"/>
      <c r="AD225" s="44">
        <f t="shared" si="63"/>
        <v>28681.185234735603</v>
      </c>
    </row>
    <row r="226" spans="1:30" x14ac:dyDescent="0.25">
      <c r="A226" s="39">
        <f t="shared" ca="1" si="53"/>
        <v>51814</v>
      </c>
      <c r="B226" s="24">
        <f t="shared" ca="1" si="54"/>
        <v>51835</v>
      </c>
      <c r="C226" s="40">
        <f t="shared" si="64"/>
        <v>199</v>
      </c>
      <c r="D226" s="42">
        <f t="shared" si="65"/>
        <v>350000.00000000681</v>
      </c>
      <c r="E226" s="42">
        <f t="shared" si="52"/>
        <v>8333.3333333333339</v>
      </c>
      <c r="F226" s="42">
        <f t="shared" si="55"/>
        <v>5421.9861111112168</v>
      </c>
      <c r="G226" s="30"/>
      <c r="H226" s="42">
        <f t="shared" si="56"/>
        <v>0</v>
      </c>
      <c r="I226" s="30"/>
      <c r="J226" s="30"/>
      <c r="K226" s="30"/>
      <c r="L226" s="42"/>
      <c r="M226" s="42"/>
      <c r="N226" s="42"/>
      <c r="O226" s="44">
        <f t="shared" si="57"/>
        <v>13755.319444444551</v>
      </c>
      <c r="Q226" s="40">
        <f t="shared" si="66"/>
        <v>199</v>
      </c>
      <c r="R226" s="42">
        <f t="shared" si="58"/>
        <v>889087.16099022632</v>
      </c>
      <c r="S226" s="46">
        <f t="shared" si="59"/>
        <v>28681.185234735603</v>
      </c>
      <c r="T226" s="42">
        <f t="shared" si="60"/>
        <v>15352.286879557127</v>
      </c>
      <c r="U226" s="42">
        <f t="shared" si="61"/>
        <v>13328.898355178477</v>
      </c>
      <c r="V226" s="30"/>
      <c r="W226" s="42">
        <f t="shared" si="62"/>
        <v>0</v>
      </c>
      <c r="X226" s="30"/>
      <c r="Y226" s="30"/>
      <c r="Z226" s="30"/>
      <c r="AA226" s="30"/>
      <c r="AB226" s="30"/>
      <c r="AC226" s="30"/>
      <c r="AD226" s="44">
        <f t="shared" si="63"/>
        <v>28681.185234735603</v>
      </c>
    </row>
    <row r="227" spans="1:30" x14ac:dyDescent="0.25">
      <c r="A227" s="39">
        <f t="shared" ca="1" si="53"/>
        <v>51844</v>
      </c>
      <c r="B227" s="24">
        <f t="shared" ca="1" si="54"/>
        <v>51866</v>
      </c>
      <c r="C227" s="40">
        <f t="shared" si="64"/>
        <v>200</v>
      </c>
      <c r="D227" s="42">
        <f t="shared" si="65"/>
        <v>341666.6666666735</v>
      </c>
      <c r="E227" s="42">
        <f t="shared" si="52"/>
        <v>8333.3333333333339</v>
      </c>
      <c r="F227" s="42">
        <f t="shared" si="55"/>
        <v>5292.8912037038099</v>
      </c>
      <c r="G227" s="30"/>
      <c r="H227" s="42">
        <f t="shared" si="56"/>
        <v>0</v>
      </c>
      <c r="I227" s="30"/>
      <c r="J227" s="30"/>
      <c r="K227" s="30"/>
      <c r="L227" s="42"/>
      <c r="M227" s="42"/>
      <c r="N227" s="42"/>
      <c r="O227" s="44">
        <f t="shared" si="57"/>
        <v>13626.224537037144</v>
      </c>
      <c r="Q227" s="40">
        <f t="shared" si="66"/>
        <v>200</v>
      </c>
      <c r="R227" s="42">
        <f t="shared" si="58"/>
        <v>873734.87411066913</v>
      </c>
      <c r="S227" s="46">
        <f t="shared" si="59"/>
        <v>28681.185234735603</v>
      </c>
      <c r="T227" s="42">
        <f t="shared" si="60"/>
        <v>15582.443247026487</v>
      </c>
      <c r="U227" s="42">
        <f t="shared" si="61"/>
        <v>13098.741987709116</v>
      </c>
      <c r="V227" s="30"/>
      <c r="W227" s="42">
        <f t="shared" si="62"/>
        <v>0</v>
      </c>
      <c r="X227" s="30"/>
      <c r="Y227" s="30"/>
      <c r="Z227" s="30"/>
      <c r="AA227" s="30"/>
      <c r="AB227" s="30"/>
      <c r="AC227" s="30"/>
      <c r="AD227" s="44">
        <f t="shared" si="63"/>
        <v>28681.185234735603</v>
      </c>
    </row>
    <row r="228" spans="1:30" x14ac:dyDescent="0.25">
      <c r="A228" s="39">
        <f t="shared" ca="1" si="53"/>
        <v>51875</v>
      </c>
      <c r="B228" s="24">
        <f t="shared" ca="1" si="54"/>
        <v>51897</v>
      </c>
      <c r="C228" s="40">
        <f t="shared" si="64"/>
        <v>201</v>
      </c>
      <c r="D228" s="42">
        <f t="shared" si="65"/>
        <v>333333.33333334018</v>
      </c>
      <c r="E228" s="42">
        <f t="shared" si="52"/>
        <v>8333.3333333333339</v>
      </c>
      <c r="F228" s="42">
        <f t="shared" si="55"/>
        <v>5163.7962962964029</v>
      </c>
      <c r="G228" s="30"/>
      <c r="H228" s="42">
        <f t="shared" si="56"/>
        <v>0</v>
      </c>
      <c r="I228" s="30"/>
      <c r="J228" s="30"/>
      <c r="K228" s="30"/>
      <c r="L228" s="42"/>
      <c r="M228" s="42"/>
      <c r="N228" s="42"/>
      <c r="O228" s="44">
        <f t="shared" si="57"/>
        <v>13497.129629629737</v>
      </c>
      <c r="Q228" s="40">
        <f t="shared" si="66"/>
        <v>201</v>
      </c>
      <c r="R228" s="42">
        <f t="shared" si="58"/>
        <v>858152.4308636426</v>
      </c>
      <c r="S228" s="46">
        <f t="shared" si="59"/>
        <v>28681.185234735603</v>
      </c>
      <c r="T228" s="42">
        <f t="shared" si="60"/>
        <v>15816.05004203816</v>
      </c>
      <c r="U228" s="42">
        <f t="shared" si="61"/>
        <v>12865.135192697444</v>
      </c>
      <c r="V228" s="30"/>
      <c r="W228" s="42">
        <f t="shared" si="62"/>
        <v>0</v>
      </c>
      <c r="X228" s="30"/>
      <c r="Y228" s="30"/>
      <c r="Z228" s="30"/>
      <c r="AA228" s="30"/>
      <c r="AB228" s="30"/>
      <c r="AC228" s="30"/>
      <c r="AD228" s="44">
        <f t="shared" si="63"/>
        <v>28681.185234735603</v>
      </c>
    </row>
    <row r="229" spans="1:30" x14ac:dyDescent="0.25">
      <c r="A229" s="39">
        <f t="shared" ca="1" si="53"/>
        <v>51906</v>
      </c>
      <c r="B229" s="24">
        <f t="shared" ca="1" si="54"/>
        <v>51925</v>
      </c>
      <c r="C229" s="40">
        <f t="shared" si="64"/>
        <v>202</v>
      </c>
      <c r="D229" s="42">
        <f t="shared" si="65"/>
        <v>325000.00000000687</v>
      </c>
      <c r="E229" s="42">
        <f t="shared" si="52"/>
        <v>8333.3333333333339</v>
      </c>
      <c r="F229" s="42">
        <f t="shared" si="55"/>
        <v>5034.701388888996</v>
      </c>
      <c r="G229" s="30"/>
      <c r="H229" s="42">
        <f t="shared" si="56"/>
        <v>0</v>
      </c>
      <c r="I229" s="30"/>
      <c r="J229" s="30"/>
      <c r="K229" s="30"/>
      <c r="L229" s="42"/>
      <c r="M229" s="42"/>
      <c r="N229" s="42"/>
      <c r="O229" s="44">
        <f t="shared" si="57"/>
        <v>13368.03472222233</v>
      </c>
      <c r="Q229" s="40">
        <f t="shared" si="66"/>
        <v>202</v>
      </c>
      <c r="R229" s="42">
        <f t="shared" si="58"/>
        <v>842336.3808216044</v>
      </c>
      <c r="S229" s="46">
        <f t="shared" si="59"/>
        <v>28681.185234735603</v>
      </c>
      <c r="T229" s="42">
        <f t="shared" si="60"/>
        <v>16053.158992251718</v>
      </c>
      <c r="U229" s="42">
        <f t="shared" si="61"/>
        <v>12628.026242483886</v>
      </c>
      <c r="V229" s="30"/>
      <c r="W229" s="42">
        <f t="shared" si="62"/>
        <v>0</v>
      </c>
      <c r="X229" s="30"/>
      <c r="Y229" s="30"/>
      <c r="Z229" s="30"/>
      <c r="AA229" s="30"/>
      <c r="AB229" s="30"/>
      <c r="AC229" s="30"/>
      <c r="AD229" s="44">
        <f t="shared" si="63"/>
        <v>28681.185234735603</v>
      </c>
    </row>
    <row r="230" spans="1:30" x14ac:dyDescent="0.25">
      <c r="A230" s="39">
        <f t="shared" ca="1" si="53"/>
        <v>51934</v>
      </c>
      <c r="B230" s="24">
        <f t="shared" ca="1" si="54"/>
        <v>51956</v>
      </c>
      <c r="C230" s="40">
        <f t="shared" si="64"/>
        <v>203</v>
      </c>
      <c r="D230" s="42">
        <f t="shared" si="65"/>
        <v>316666.66666667355</v>
      </c>
      <c r="E230" s="42">
        <f t="shared" si="52"/>
        <v>8333.3333333333339</v>
      </c>
      <c r="F230" s="42">
        <f t="shared" si="55"/>
        <v>4905.6064814815882</v>
      </c>
      <c r="G230" s="30"/>
      <c r="H230" s="42">
        <f t="shared" si="56"/>
        <v>0</v>
      </c>
      <c r="I230" s="30"/>
      <c r="J230" s="30"/>
      <c r="K230" s="30"/>
      <c r="L230" s="42"/>
      <c r="M230" s="42"/>
      <c r="N230" s="42"/>
      <c r="O230" s="44">
        <f t="shared" si="57"/>
        <v>13238.939814814923</v>
      </c>
      <c r="Q230" s="40">
        <f t="shared" si="66"/>
        <v>203</v>
      </c>
      <c r="R230" s="42">
        <f t="shared" si="58"/>
        <v>826283.22182935267</v>
      </c>
      <c r="S230" s="46">
        <f t="shared" si="59"/>
        <v>28681.185234735603</v>
      </c>
      <c r="T230" s="42">
        <f t="shared" si="60"/>
        <v>16293.822600810558</v>
      </c>
      <c r="U230" s="42">
        <f t="shared" si="61"/>
        <v>12387.362633925046</v>
      </c>
      <c r="V230" s="30"/>
      <c r="W230" s="42">
        <f t="shared" si="62"/>
        <v>0</v>
      </c>
      <c r="X230" s="30"/>
      <c r="Y230" s="30"/>
      <c r="Z230" s="30"/>
      <c r="AA230" s="30"/>
      <c r="AB230" s="30"/>
      <c r="AC230" s="30"/>
      <c r="AD230" s="44">
        <f t="shared" si="63"/>
        <v>28681.185234735603</v>
      </c>
    </row>
    <row r="231" spans="1:30" x14ac:dyDescent="0.25">
      <c r="A231" s="39">
        <f t="shared" ca="1" si="53"/>
        <v>51965</v>
      </c>
      <c r="B231" s="24">
        <f t="shared" ca="1" si="54"/>
        <v>51986</v>
      </c>
      <c r="C231" s="40">
        <f t="shared" si="64"/>
        <v>204</v>
      </c>
      <c r="D231" s="42">
        <f t="shared" si="65"/>
        <v>308333.33333334024</v>
      </c>
      <c r="E231" s="42">
        <f t="shared" si="52"/>
        <v>8333.3333333333339</v>
      </c>
      <c r="F231" s="42">
        <f t="shared" si="55"/>
        <v>4776.5115740741812</v>
      </c>
      <c r="G231" s="30"/>
      <c r="H231" s="42">
        <f t="shared" si="56"/>
        <v>0</v>
      </c>
      <c r="I231" s="30"/>
      <c r="J231" s="30"/>
      <c r="K231" s="30"/>
      <c r="L231" s="42"/>
      <c r="M231" s="42"/>
      <c r="N231" s="42"/>
      <c r="O231" s="44">
        <f t="shared" si="57"/>
        <v>13109.844907407514</v>
      </c>
      <c r="Q231" s="40">
        <f t="shared" si="66"/>
        <v>204</v>
      </c>
      <c r="R231" s="42">
        <f t="shared" si="58"/>
        <v>809989.39922854211</v>
      </c>
      <c r="S231" s="46">
        <f t="shared" si="59"/>
        <v>28681.185234735603</v>
      </c>
      <c r="T231" s="42">
        <f t="shared" si="60"/>
        <v>16538.094157967709</v>
      </c>
      <c r="U231" s="42">
        <f t="shared" si="61"/>
        <v>12143.091076767894</v>
      </c>
      <c r="V231" s="30"/>
      <c r="W231" s="42">
        <f t="shared" si="62"/>
        <v>0</v>
      </c>
      <c r="X231" s="30"/>
      <c r="Y231" s="30"/>
      <c r="Z231" s="30"/>
      <c r="AA231" s="30"/>
      <c r="AB231" s="30"/>
      <c r="AC231" s="30"/>
      <c r="AD231" s="44">
        <f t="shared" si="63"/>
        <v>28681.185234735603</v>
      </c>
    </row>
    <row r="232" spans="1:30" x14ac:dyDescent="0.25">
      <c r="A232" s="39">
        <f t="shared" ca="1" si="53"/>
        <v>51995</v>
      </c>
      <c r="B232" s="24">
        <f t="shared" ca="1" si="54"/>
        <v>52017</v>
      </c>
      <c r="C232" s="40">
        <f t="shared" si="64"/>
        <v>205</v>
      </c>
      <c r="D232" s="42">
        <f t="shared" si="65"/>
        <v>300000.00000000693</v>
      </c>
      <c r="E232" s="42">
        <f t="shared" si="52"/>
        <v>8333.3333333333339</v>
      </c>
      <c r="F232" s="42">
        <f t="shared" si="55"/>
        <v>4647.4166666667743</v>
      </c>
      <c r="G232" s="30"/>
      <c r="H232" s="42">
        <f t="shared" si="56"/>
        <v>0</v>
      </c>
      <c r="I232" s="30"/>
      <c r="J232" s="30"/>
      <c r="K232" s="30"/>
      <c r="L232" s="43">
        <f>IF(C232&gt;$E$6,0,D232*$D$17)</f>
        <v>2100.0000000000487</v>
      </c>
      <c r="M232" s="42">
        <f>IF(C232&gt;$E$6,0,$D$3*$D$18)</f>
        <v>0</v>
      </c>
      <c r="N232" s="42"/>
      <c r="O232" s="44">
        <f t="shared" si="57"/>
        <v>15080.750000000158</v>
      </c>
      <c r="Q232" s="40">
        <f t="shared" si="66"/>
        <v>205</v>
      </c>
      <c r="R232" s="42">
        <f t="shared" si="58"/>
        <v>793451.3050705744</v>
      </c>
      <c r="S232" s="46">
        <f t="shared" si="59"/>
        <v>28681.185234735603</v>
      </c>
      <c r="T232" s="42">
        <f t="shared" si="60"/>
        <v>16786.027752885908</v>
      </c>
      <c r="U232" s="42">
        <f t="shared" si="61"/>
        <v>11895.157481849696</v>
      </c>
      <c r="V232" s="30"/>
      <c r="W232" s="42">
        <f t="shared" si="62"/>
        <v>0</v>
      </c>
      <c r="X232" s="30"/>
      <c r="Y232" s="30"/>
      <c r="Z232" s="30"/>
      <c r="AA232" s="43">
        <f>IF(Q232&gt;$E$6,0,R232*$D$17)</f>
        <v>5554.159135494021</v>
      </c>
      <c r="AB232" s="42">
        <f>IF(Q232&gt;$E$6,0,$D$3*$D$18)</f>
        <v>0</v>
      </c>
      <c r="AC232" s="42"/>
      <c r="AD232" s="44">
        <f t="shared" si="63"/>
        <v>34235.344370229621</v>
      </c>
    </row>
    <row r="233" spans="1:30" x14ac:dyDescent="0.25">
      <c r="A233" s="39">
        <f t="shared" ca="1" si="53"/>
        <v>52026</v>
      </c>
      <c r="B233" s="24">
        <f t="shared" ca="1" si="54"/>
        <v>52047</v>
      </c>
      <c r="C233" s="40">
        <f t="shared" si="64"/>
        <v>206</v>
      </c>
      <c r="D233" s="42">
        <f t="shared" si="65"/>
        <v>291666.66666667361</v>
      </c>
      <c r="E233" s="42">
        <f t="shared" si="52"/>
        <v>8333.3333333333339</v>
      </c>
      <c r="F233" s="42">
        <f t="shared" si="55"/>
        <v>4518.3217592593674</v>
      </c>
      <c r="G233" s="30"/>
      <c r="H233" s="42">
        <f t="shared" si="56"/>
        <v>0</v>
      </c>
      <c r="I233" s="30"/>
      <c r="J233" s="30"/>
      <c r="K233" s="30"/>
      <c r="L233" s="42"/>
      <c r="M233" s="42"/>
      <c r="N233" s="42"/>
      <c r="O233" s="44">
        <f t="shared" si="57"/>
        <v>12851.6550925927</v>
      </c>
      <c r="Q233" s="40">
        <f t="shared" si="66"/>
        <v>206</v>
      </c>
      <c r="R233" s="42">
        <f t="shared" si="58"/>
        <v>776665.27731768845</v>
      </c>
      <c r="S233" s="46">
        <f t="shared" si="59"/>
        <v>28681.185234735603</v>
      </c>
      <c r="T233" s="42">
        <f t="shared" si="60"/>
        <v>17037.678285614587</v>
      </c>
      <c r="U233" s="42">
        <f t="shared" si="61"/>
        <v>11643.506949121014</v>
      </c>
      <c r="V233" s="30"/>
      <c r="W233" s="42">
        <f t="shared" si="62"/>
        <v>0</v>
      </c>
      <c r="X233" s="30"/>
      <c r="Y233" s="30"/>
      <c r="Z233" s="30"/>
      <c r="AA233" s="30"/>
      <c r="AB233" s="30"/>
      <c r="AC233" s="30"/>
      <c r="AD233" s="44">
        <f t="shared" si="63"/>
        <v>28681.185234735603</v>
      </c>
    </row>
    <row r="234" spans="1:30" x14ac:dyDescent="0.25">
      <c r="A234" s="39">
        <f t="shared" ca="1" si="53"/>
        <v>52056</v>
      </c>
      <c r="B234" s="24">
        <f t="shared" ca="1" si="54"/>
        <v>52078</v>
      </c>
      <c r="C234" s="40">
        <f t="shared" si="64"/>
        <v>207</v>
      </c>
      <c r="D234" s="42">
        <f t="shared" si="65"/>
        <v>283333.3333333403</v>
      </c>
      <c r="E234" s="42">
        <f t="shared" si="52"/>
        <v>8333.3333333333339</v>
      </c>
      <c r="F234" s="42">
        <f t="shared" si="55"/>
        <v>4389.2268518519604</v>
      </c>
      <c r="G234" s="30"/>
      <c r="H234" s="42">
        <f t="shared" si="56"/>
        <v>0</v>
      </c>
      <c r="I234" s="30"/>
      <c r="J234" s="30"/>
      <c r="K234" s="30"/>
      <c r="L234" s="42"/>
      <c r="M234" s="42"/>
      <c r="N234" s="42"/>
      <c r="O234" s="44">
        <f t="shared" si="57"/>
        <v>12722.560185185295</v>
      </c>
      <c r="Q234" s="40">
        <f t="shared" si="66"/>
        <v>207</v>
      </c>
      <c r="R234" s="42">
        <f t="shared" si="58"/>
        <v>759627.59903207386</v>
      </c>
      <c r="S234" s="46">
        <f t="shared" si="59"/>
        <v>28681.185234735603</v>
      </c>
      <c r="T234" s="42">
        <f t="shared" si="60"/>
        <v>17293.101479246427</v>
      </c>
      <c r="U234" s="42">
        <f t="shared" si="61"/>
        <v>11388.083755489175</v>
      </c>
      <c r="V234" s="30"/>
      <c r="W234" s="42">
        <f t="shared" si="62"/>
        <v>0</v>
      </c>
      <c r="X234" s="30"/>
      <c r="Y234" s="30"/>
      <c r="Z234" s="30"/>
      <c r="AA234" s="30"/>
      <c r="AB234" s="30"/>
      <c r="AC234" s="30"/>
      <c r="AD234" s="44">
        <f t="shared" si="63"/>
        <v>28681.185234735603</v>
      </c>
    </row>
    <row r="235" spans="1:30" x14ac:dyDescent="0.25">
      <c r="A235" s="39">
        <f t="shared" ca="1" si="53"/>
        <v>52087</v>
      </c>
      <c r="B235" s="24">
        <f t="shared" ca="1" si="54"/>
        <v>52109</v>
      </c>
      <c r="C235" s="40">
        <f t="shared" si="64"/>
        <v>208</v>
      </c>
      <c r="D235" s="42">
        <f t="shared" si="65"/>
        <v>275000.00000000698</v>
      </c>
      <c r="E235" s="42">
        <f t="shared" si="52"/>
        <v>8333.3333333333339</v>
      </c>
      <c r="F235" s="42">
        <f t="shared" si="55"/>
        <v>4260.1319444445535</v>
      </c>
      <c r="G235" s="30"/>
      <c r="H235" s="42">
        <f t="shared" si="56"/>
        <v>0</v>
      </c>
      <c r="I235" s="30"/>
      <c r="J235" s="30"/>
      <c r="K235" s="30"/>
      <c r="L235" s="42"/>
      <c r="M235" s="42"/>
      <c r="N235" s="42"/>
      <c r="O235" s="44">
        <f t="shared" si="57"/>
        <v>12593.465277777887</v>
      </c>
      <c r="Q235" s="40">
        <f t="shared" si="66"/>
        <v>208</v>
      </c>
      <c r="R235" s="42">
        <f t="shared" si="58"/>
        <v>742334.49755282747</v>
      </c>
      <c r="S235" s="46">
        <f t="shared" si="59"/>
        <v>28681.185234735603</v>
      </c>
      <c r="T235" s="42">
        <f t="shared" si="60"/>
        <v>17552.353892256135</v>
      </c>
      <c r="U235" s="42">
        <f t="shared" si="61"/>
        <v>11128.831342479471</v>
      </c>
      <c r="V235" s="30"/>
      <c r="W235" s="42">
        <f t="shared" si="62"/>
        <v>0</v>
      </c>
      <c r="X235" s="30"/>
      <c r="Y235" s="30"/>
      <c r="Z235" s="30"/>
      <c r="AA235" s="30"/>
      <c r="AB235" s="30"/>
      <c r="AC235" s="30"/>
      <c r="AD235" s="44">
        <f t="shared" si="63"/>
        <v>28681.185234735603</v>
      </c>
    </row>
    <row r="236" spans="1:30" x14ac:dyDescent="0.25">
      <c r="A236" s="39">
        <f t="shared" ca="1" si="53"/>
        <v>52118</v>
      </c>
      <c r="B236" s="24">
        <f t="shared" ca="1" si="54"/>
        <v>52139</v>
      </c>
      <c r="C236" s="40">
        <f t="shared" si="64"/>
        <v>209</v>
      </c>
      <c r="D236" s="42">
        <f t="shared" si="65"/>
        <v>266666.66666667367</v>
      </c>
      <c r="E236" s="42">
        <f t="shared" si="52"/>
        <v>8333.3333333333339</v>
      </c>
      <c r="F236" s="42">
        <f t="shared" si="55"/>
        <v>4131.0370370371456</v>
      </c>
      <c r="G236" s="30"/>
      <c r="H236" s="42">
        <f t="shared" si="56"/>
        <v>0</v>
      </c>
      <c r="I236" s="30"/>
      <c r="J236" s="30"/>
      <c r="K236" s="30"/>
      <c r="L236" s="42"/>
      <c r="M236" s="42"/>
      <c r="N236" s="42"/>
      <c r="O236" s="44">
        <f t="shared" si="57"/>
        <v>12464.37037037048</v>
      </c>
      <c r="Q236" s="40">
        <f t="shared" si="66"/>
        <v>209</v>
      </c>
      <c r="R236" s="42">
        <f t="shared" si="58"/>
        <v>724782.14366057131</v>
      </c>
      <c r="S236" s="46">
        <f t="shared" si="59"/>
        <v>28681.185234735603</v>
      </c>
      <c r="T236" s="42">
        <f t="shared" si="60"/>
        <v>17815.492931024208</v>
      </c>
      <c r="U236" s="42">
        <f t="shared" si="61"/>
        <v>10865.692303711397</v>
      </c>
      <c r="V236" s="30"/>
      <c r="W236" s="42">
        <f t="shared" si="62"/>
        <v>0</v>
      </c>
      <c r="X236" s="30"/>
      <c r="Y236" s="30"/>
      <c r="Z236" s="30"/>
      <c r="AA236" s="30"/>
      <c r="AB236" s="30"/>
      <c r="AC236" s="30"/>
      <c r="AD236" s="44">
        <f t="shared" si="63"/>
        <v>28681.185234735603</v>
      </c>
    </row>
    <row r="237" spans="1:30" x14ac:dyDescent="0.25">
      <c r="A237" s="39">
        <f t="shared" ca="1" si="53"/>
        <v>52148</v>
      </c>
      <c r="B237" s="24">
        <f t="shared" ca="1" si="54"/>
        <v>52170</v>
      </c>
      <c r="C237" s="40">
        <f t="shared" si="64"/>
        <v>210</v>
      </c>
      <c r="D237" s="42">
        <f t="shared" si="65"/>
        <v>258333.33333334033</v>
      </c>
      <c r="E237" s="42">
        <f t="shared" si="52"/>
        <v>8333.3333333333339</v>
      </c>
      <c r="F237" s="42">
        <f t="shared" si="55"/>
        <v>4001.9421296297378</v>
      </c>
      <c r="G237" s="30"/>
      <c r="H237" s="42">
        <f t="shared" si="56"/>
        <v>0</v>
      </c>
      <c r="I237" s="30"/>
      <c r="J237" s="30"/>
      <c r="K237" s="30"/>
      <c r="L237" s="42"/>
      <c r="M237" s="42"/>
      <c r="N237" s="42"/>
      <c r="O237" s="44">
        <f t="shared" si="57"/>
        <v>12335.275462963073</v>
      </c>
      <c r="Q237" s="40">
        <f t="shared" si="66"/>
        <v>210</v>
      </c>
      <c r="R237" s="42">
        <f t="shared" si="58"/>
        <v>706966.65072954714</v>
      </c>
      <c r="S237" s="46">
        <f t="shared" si="59"/>
        <v>28681.185234735603</v>
      </c>
      <c r="T237" s="42">
        <f t="shared" si="60"/>
        <v>18082.576862548478</v>
      </c>
      <c r="U237" s="42">
        <f t="shared" si="61"/>
        <v>10598.608372187127</v>
      </c>
      <c r="V237" s="30"/>
      <c r="W237" s="42">
        <f t="shared" si="62"/>
        <v>0</v>
      </c>
      <c r="X237" s="30"/>
      <c r="Y237" s="30"/>
      <c r="Z237" s="30"/>
      <c r="AA237" s="30"/>
      <c r="AB237" s="30"/>
      <c r="AC237" s="30"/>
      <c r="AD237" s="44">
        <f t="shared" si="63"/>
        <v>28681.185234735603</v>
      </c>
    </row>
    <row r="238" spans="1:30" x14ac:dyDescent="0.25">
      <c r="A238" s="39">
        <f t="shared" ca="1" si="53"/>
        <v>52179</v>
      </c>
      <c r="B238" s="24">
        <f t="shared" ca="1" si="54"/>
        <v>52200</v>
      </c>
      <c r="C238" s="40">
        <f t="shared" si="64"/>
        <v>211</v>
      </c>
      <c r="D238" s="42">
        <f t="shared" si="65"/>
        <v>250000.00000000698</v>
      </c>
      <c r="E238" s="42">
        <f t="shared" si="52"/>
        <v>8333.3333333333339</v>
      </c>
      <c r="F238" s="42">
        <f t="shared" si="55"/>
        <v>3872.8472222223309</v>
      </c>
      <c r="G238" s="30"/>
      <c r="H238" s="42">
        <f t="shared" si="56"/>
        <v>0</v>
      </c>
      <c r="I238" s="30"/>
      <c r="J238" s="30"/>
      <c r="K238" s="30"/>
      <c r="L238" s="42"/>
      <c r="M238" s="42"/>
      <c r="N238" s="42"/>
      <c r="O238" s="44">
        <f t="shared" si="57"/>
        <v>12206.180555555664</v>
      </c>
      <c r="Q238" s="40">
        <f t="shared" si="66"/>
        <v>211</v>
      </c>
      <c r="R238" s="42">
        <f t="shared" si="58"/>
        <v>688884.07386699866</v>
      </c>
      <c r="S238" s="46">
        <f t="shared" si="59"/>
        <v>28681.185234735603</v>
      </c>
      <c r="T238" s="42">
        <f t="shared" si="60"/>
        <v>18353.664827346183</v>
      </c>
      <c r="U238" s="42">
        <f t="shared" si="61"/>
        <v>10327.520407389422</v>
      </c>
      <c r="V238" s="30"/>
      <c r="W238" s="42">
        <f t="shared" si="62"/>
        <v>0</v>
      </c>
      <c r="X238" s="30"/>
      <c r="Y238" s="30"/>
      <c r="Z238" s="30"/>
      <c r="AA238" s="30"/>
      <c r="AB238" s="30"/>
      <c r="AC238" s="30"/>
      <c r="AD238" s="44">
        <f t="shared" si="63"/>
        <v>28681.185234735603</v>
      </c>
    </row>
    <row r="239" spans="1:30" x14ac:dyDescent="0.25">
      <c r="A239" s="39">
        <f t="shared" ca="1" si="53"/>
        <v>52209</v>
      </c>
      <c r="B239" s="24">
        <f t="shared" ca="1" si="54"/>
        <v>52231</v>
      </c>
      <c r="C239" s="40">
        <f t="shared" si="64"/>
        <v>212</v>
      </c>
      <c r="D239" s="42">
        <f t="shared" si="65"/>
        <v>241666.66666667364</v>
      </c>
      <c r="E239" s="42">
        <f t="shared" si="52"/>
        <v>8333.3333333333339</v>
      </c>
      <c r="F239" s="42">
        <f t="shared" si="55"/>
        <v>3743.7523148149226</v>
      </c>
      <c r="G239" s="30"/>
      <c r="H239" s="42">
        <f t="shared" si="56"/>
        <v>0</v>
      </c>
      <c r="I239" s="30"/>
      <c r="J239" s="30"/>
      <c r="K239" s="30"/>
      <c r="L239" s="42"/>
      <c r="M239" s="42"/>
      <c r="N239" s="42"/>
      <c r="O239" s="44">
        <f t="shared" si="57"/>
        <v>12077.085648148257</v>
      </c>
      <c r="Q239" s="40">
        <f t="shared" si="66"/>
        <v>212</v>
      </c>
      <c r="R239" s="42">
        <f t="shared" si="58"/>
        <v>670530.40903965244</v>
      </c>
      <c r="S239" s="46">
        <f t="shared" si="59"/>
        <v>28681.185234735603</v>
      </c>
      <c r="T239" s="42">
        <f t="shared" si="60"/>
        <v>18628.81685254948</v>
      </c>
      <c r="U239" s="42">
        <f t="shared" si="61"/>
        <v>10052.368382186123</v>
      </c>
      <c r="V239" s="30"/>
      <c r="W239" s="42">
        <f t="shared" si="62"/>
        <v>0</v>
      </c>
      <c r="X239" s="30"/>
      <c r="Y239" s="30"/>
      <c r="Z239" s="30"/>
      <c r="AA239" s="30"/>
      <c r="AB239" s="30"/>
      <c r="AC239" s="30"/>
      <c r="AD239" s="44">
        <f t="shared" si="63"/>
        <v>28681.185234735603</v>
      </c>
    </row>
    <row r="240" spans="1:30" x14ac:dyDescent="0.25">
      <c r="A240" s="39">
        <f t="shared" ca="1" si="53"/>
        <v>52240</v>
      </c>
      <c r="B240" s="24">
        <f t="shared" ca="1" si="54"/>
        <v>52262</v>
      </c>
      <c r="C240" s="40">
        <f t="shared" si="64"/>
        <v>213</v>
      </c>
      <c r="D240" s="42">
        <f t="shared" si="65"/>
        <v>233333.3333333403</v>
      </c>
      <c r="E240" s="42">
        <f t="shared" si="52"/>
        <v>8333.3333333333339</v>
      </c>
      <c r="F240" s="42">
        <f t="shared" si="55"/>
        <v>3614.6574074075156</v>
      </c>
      <c r="G240" s="30"/>
      <c r="H240" s="42">
        <f t="shared" si="56"/>
        <v>0</v>
      </c>
      <c r="I240" s="30"/>
      <c r="J240" s="30"/>
      <c r="K240" s="30"/>
      <c r="L240" s="42"/>
      <c r="M240" s="42"/>
      <c r="N240" s="42"/>
      <c r="O240" s="44">
        <f t="shared" si="57"/>
        <v>11947.99074074085</v>
      </c>
      <c r="Q240" s="40">
        <f t="shared" si="66"/>
        <v>213</v>
      </c>
      <c r="R240" s="42">
        <f t="shared" si="58"/>
        <v>651901.592187103</v>
      </c>
      <c r="S240" s="46">
        <f t="shared" si="59"/>
        <v>28681.185234735603</v>
      </c>
      <c r="T240" s="42">
        <f t="shared" si="60"/>
        <v>18908.093865197283</v>
      </c>
      <c r="U240" s="42">
        <f t="shared" si="61"/>
        <v>9773.0913695383188</v>
      </c>
      <c r="V240" s="30"/>
      <c r="W240" s="42">
        <f t="shared" si="62"/>
        <v>0</v>
      </c>
      <c r="X240" s="30"/>
      <c r="Y240" s="30"/>
      <c r="Z240" s="30"/>
      <c r="AA240" s="30"/>
      <c r="AB240" s="30"/>
      <c r="AC240" s="30"/>
      <c r="AD240" s="44">
        <f t="shared" si="63"/>
        <v>28681.185234735603</v>
      </c>
    </row>
    <row r="241" spans="1:30" x14ac:dyDescent="0.25">
      <c r="A241" s="39">
        <f t="shared" ca="1" si="53"/>
        <v>52271</v>
      </c>
      <c r="B241" s="24">
        <f t="shared" ca="1" si="54"/>
        <v>52290</v>
      </c>
      <c r="C241" s="40">
        <f t="shared" si="64"/>
        <v>214</v>
      </c>
      <c r="D241" s="42">
        <f t="shared" si="65"/>
        <v>225000.00000000696</v>
      </c>
      <c r="E241" s="42">
        <f t="shared" si="52"/>
        <v>8333.3333333333339</v>
      </c>
      <c r="F241" s="42">
        <f t="shared" si="55"/>
        <v>3485.5625000001082</v>
      </c>
      <c r="G241" s="30"/>
      <c r="H241" s="42">
        <f t="shared" si="56"/>
        <v>0</v>
      </c>
      <c r="I241" s="30"/>
      <c r="J241" s="30"/>
      <c r="K241" s="30"/>
      <c r="L241" s="42"/>
      <c r="M241" s="42"/>
      <c r="N241" s="42"/>
      <c r="O241" s="44">
        <f t="shared" si="57"/>
        <v>11818.895833333441</v>
      </c>
      <c r="Q241" s="40">
        <f t="shared" si="66"/>
        <v>214</v>
      </c>
      <c r="R241" s="42">
        <f t="shared" si="58"/>
        <v>632993.49832190573</v>
      </c>
      <c r="S241" s="46">
        <f t="shared" si="59"/>
        <v>28681.185234735603</v>
      </c>
      <c r="T241" s="42">
        <f t="shared" si="60"/>
        <v>19191.557705726365</v>
      </c>
      <c r="U241" s="42">
        <f t="shared" si="61"/>
        <v>9489.6275290092362</v>
      </c>
      <c r="V241" s="30"/>
      <c r="W241" s="42">
        <f t="shared" si="62"/>
        <v>0</v>
      </c>
      <c r="X241" s="30"/>
      <c r="Y241" s="30"/>
      <c r="Z241" s="30"/>
      <c r="AA241" s="30"/>
      <c r="AB241" s="30"/>
      <c r="AC241" s="30"/>
      <c r="AD241" s="44">
        <f t="shared" si="63"/>
        <v>28681.185234735603</v>
      </c>
    </row>
    <row r="242" spans="1:30" x14ac:dyDescent="0.25">
      <c r="A242" s="39">
        <f t="shared" ca="1" si="53"/>
        <v>52299</v>
      </c>
      <c r="B242" s="24">
        <f t="shared" ca="1" si="54"/>
        <v>52321</v>
      </c>
      <c r="C242" s="40">
        <f t="shared" si="64"/>
        <v>215</v>
      </c>
      <c r="D242" s="42">
        <f t="shared" si="65"/>
        <v>216666.66666667361</v>
      </c>
      <c r="E242" s="42">
        <f t="shared" si="52"/>
        <v>8333.3333333333339</v>
      </c>
      <c r="F242" s="42">
        <f t="shared" si="55"/>
        <v>3356.4675925927004</v>
      </c>
      <c r="G242" s="30"/>
      <c r="H242" s="42">
        <f t="shared" si="56"/>
        <v>0</v>
      </c>
      <c r="I242" s="30"/>
      <c r="J242" s="30"/>
      <c r="K242" s="30"/>
      <c r="L242" s="42"/>
      <c r="M242" s="42"/>
      <c r="N242" s="42"/>
      <c r="O242" s="44">
        <f t="shared" si="57"/>
        <v>11689.800925926034</v>
      </c>
      <c r="Q242" s="40">
        <f t="shared" si="66"/>
        <v>215</v>
      </c>
      <c r="R242" s="42">
        <f t="shared" si="58"/>
        <v>613801.94061617937</v>
      </c>
      <c r="S242" s="46">
        <f t="shared" si="59"/>
        <v>28681.185234735603</v>
      </c>
      <c r="T242" s="42">
        <f t="shared" si="60"/>
        <v>19479.271141664714</v>
      </c>
      <c r="U242" s="42">
        <f t="shared" si="61"/>
        <v>9201.9140930708891</v>
      </c>
      <c r="V242" s="30"/>
      <c r="W242" s="42">
        <f t="shared" si="62"/>
        <v>0</v>
      </c>
      <c r="X242" s="30"/>
      <c r="Y242" s="30"/>
      <c r="Z242" s="30"/>
      <c r="AA242" s="30"/>
      <c r="AB242" s="30"/>
      <c r="AC242" s="30"/>
      <c r="AD242" s="44">
        <f t="shared" si="63"/>
        <v>28681.185234735603</v>
      </c>
    </row>
    <row r="243" spans="1:30" x14ac:dyDescent="0.25">
      <c r="A243" s="39">
        <f t="shared" ca="1" si="53"/>
        <v>52330</v>
      </c>
      <c r="B243" s="24">
        <f t="shared" ca="1" si="54"/>
        <v>52351</v>
      </c>
      <c r="C243" s="40">
        <f t="shared" si="64"/>
        <v>216</v>
      </c>
      <c r="D243" s="42">
        <f t="shared" si="65"/>
        <v>208333.33333334027</v>
      </c>
      <c r="E243" s="42">
        <f t="shared" si="52"/>
        <v>8333.3333333333339</v>
      </c>
      <c r="F243" s="42">
        <f t="shared" si="55"/>
        <v>3227.3726851852925</v>
      </c>
      <c r="G243" s="30"/>
      <c r="H243" s="42">
        <f t="shared" si="56"/>
        <v>0</v>
      </c>
      <c r="I243" s="30"/>
      <c r="J243" s="30"/>
      <c r="K243" s="30"/>
      <c r="L243" s="42"/>
      <c r="M243" s="42"/>
      <c r="N243" s="42"/>
      <c r="O243" s="44">
        <f t="shared" si="57"/>
        <v>11560.706018518627</v>
      </c>
      <c r="Q243" s="40">
        <f t="shared" si="66"/>
        <v>216</v>
      </c>
      <c r="R243" s="42">
        <f t="shared" si="58"/>
        <v>594322.66947451467</v>
      </c>
      <c r="S243" s="46">
        <f t="shared" si="59"/>
        <v>28681.185234735603</v>
      </c>
      <c r="T243" s="42">
        <f t="shared" si="60"/>
        <v>19771.297881530169</v>
      </c>
      <c r="U243" s="42">
        <f t="shared" si="61"/>
        <v>8909.8873532054331</v>
      </c>
      <c r="V243" s="30"/>
      <c r="W243" s="42">
        <f t="shared" si="62"/>
        <v>0</v>
      </c>
      <c r="X243" s="30"/>
      <c r="Y243" s="30"/>
      <c r="Z243" s="30"/>
      <c r="AA243" s="30"/>
      <c r="AB243" s="30"/>
      <c r="AC243" s="30"/>
      <c r="AD243" s="44">
        <f t="shared" si="63"/>
        <v>28681.185234735603</v>
      </c>
    </row>
    <row r="244" spans="1:30" x14ac:dyDescent="0.25">
      <c r="A244" s="39">
        <f t="shared" ca="1" si="53"/>
        <v>52360</v>
      </c>
      <c r="B244" s="24">
        <f t="shared" ca="1" si="54"/>
        <v>52382</v>
      </c>
      <c r="C244" s="40">
        <f t="shared" si="64"/>
        <v>217</v>
      </c>
      <c r="D244" s="42">
        <f t="shared" si="65"/>
        <v>200000.00000000693</v>
      </c>
      <c r="E244" s="42">
        <f t="shared" si="52"/>
        <v>8333.3333333333339</v>
      </c>
      <c r="F244" s="42">
        <f t="shared" si="55"/>
        <v>3098.2777777778851</v>
      </c>
      <c r="G244" s="30"/>
      <c r="H244" s="42">
        <f t="shared" si="56"/>
        <v>0</v>
      </c>
      <c r="I244" s="30"/>
      <c r="J244" s="30"/>
      <c r="K244" s="30"/>
      <c r="L244" s="43">
        <f>IF(C244&gt;$E$6,0,D244*$D$17)</f>
        <v>1400.0000000000484</v>
      </c>
      <c r="M244" s="42">
        <f>IF(C244&gt;$E$6,0,$D$3*$D$18)</f>
        <v>0</v>
      </c>
      <c r="N244" s="42"/>
      <c r="O244" s="44">
        <f t="shared" si="57"/>
        <v>12831.611111111268</v>
      </c>
      <c r="Q244" s="40">
        <f t="shared" si="66"/>
        <v>217</v>
      </c>
      <c r="R244" s="42">
        <f t="shared" si="58"/>
        <v>574551.37159298453</v>
      </c>
      <c r="S244" s="46">
        <f t="shared" si="59"/>
        <v>28681.185234735603</v>
      </c>
      <c r="T244" s="42">
        <f t="shared" si="60"/>
        <v>20067.702588937442</v>
      </c>
      <c r="U244" s="42">
        <f t="shared" si="61"/>
        <v>8613.4826457981599</v>
      </c>
      <c r="V244" s="30"/>
      <c r="W244" s="42">
        <f t="shared" si="62"/>
        <v>0</v>
      </c>
      <c r="X244" s="30"/>
      <c r="Y244" s="30"/>
      <c r="Z244" s="30"/>
      <c r="AA244" s="43">
        <f>IF(Q244&gt;$E$6,0,R244*$D$17)</f>
        <v>4021.8596011508916</v>
      </c>
      <c r="AB244" s="42">
        <f>IF(Q244&gt;$E$6,0,$D$3*$D$18)</f>
        <v>0</v>
      </c>
      <c r="AC244" s="42"/>
      <c r="AD244" s="44">
        <f t="shared" si="63"/>
        <v>32703.044835886496</v>
      </c>
    </row>
    <row r="245" spans="1:30" x14ac:dyDescent="0.25">
      <c r="A245" s="39">
        <f t="shared" ca="1" si="53"/>
        <v>52391</v>
      </c>
      <c r="B245" s="24">
        <f t="shared" ca="1" si="54"/>
        <v>52412</v>
      </c>
      <c r="C245" s="40">
        <f t="shared" si="64"/>
        <v>218</v>
      </c>
      <c r="D245" s="42">
        <f t="shared" si="65"/>
        <v>191666.66666667358</v>
      </c>
      <c r="E245" s="42">
        <f t="shared" si="52"/>
        <v>8333.3333333333339</v>
      </c>
      <c r="F245" s="42">
        <f t="shared" si="55"/>
        <v>2969.1828703704773</v>
      </c>
      <c r="G245" s="30"/>
      <c r="H245" s="42">
        <f t="shared" si="56"/>
        <v>0</v>
      </c>
      <c r="I245" s="30"/>
      <c r="J245" s="30"/>
      <c r="K245" s="30"/>
      <c r="L245" s="42"/>
      <c r="M245" s="42"/>
      <c r="N245" s="42"/>
      <c r="O245" s="44">
        <f t="shared" si="57"/>
        <v>11302.516203703812</v>
      </c>
      <c r="Q245" s="40">
        <f t="shared" si="66"/>
        <v>218</v>
      </c>
      <c r="R245" s="42">
        <f t="shared" si="58"/>
        <v>554483.66900404706</v>
      </c>
      <c r="S245" s="46">
        <f t="shared" si="59"/>
        <v>28681.185234735603</v>
      </c>
      <c r="T245" s="42">
        <f t="shared" si="60"/>
        <v>20368.550896916597</v>
      </c>
      <c r="U245" s="42">
        <f t="shared" si="61"/>
        <v>8312.6343378190049</v>
      </c>
      <c r="V245" s="30"/>
      <c r="W245" s="42">
        <f t="shared" si="62"/>
        <v>0</v>
      </c>
      <c r="X245" s="30"/>
      <c r="Y245" s="30"/>
      <c r="Z245" s="30"/>
      <c r="AA245" s="30"/>
      <c r="AB245" s="30"/>
      <c r="AC245" s="30"/>
      <c r="AD245" s="44">
        <f t="shared" si="63"/>
        <v>28681.185234735603</v>
      </c>
    </row>
    <row r="246" spans="1:30" x14ac:dyDescent="0.25">
      <c r="A246" s="39">
        <f t="shared" ca="1" si="53"/>
        <v>52421</v>
      </c>
      <c r="B246" s="24">
        <f t="shared" ca="1" si="54"/>
        <v>52443</v>
      </c>
      <c r="C246" s="40">
        <f t="shared" si="64"/>
        <v>219</v>
      </c>
      <c r="D246" s="42">
        <f t="shared" si="65"/>
        <v>183333.33333334024</v>
      </c>
      <c r="E246" s="42">
        <f t="shared" si="52"/>
        <v>8333.3333333333339</v>
      </c>
      <c r="F246" s="42">
        <f t="shared" si="55"/>
        <v>2840.0879629630699</v>
      </c>
      <c r="G246" s="30"/>
      <c r="H246" s="42">
        <f t="shared" si="56"/>
        <v>0</v>
      </c>
      <c r="I246" s="30"/>
      <c r="J246" s="30"/>
      <c r="K246" s="30"/>
      <c r="L246" s="42"/>
      <c r="M246" s="42"/>
      <c r="N246" s="42"/>
      <c r="O246" s="44">
        <f t="shared" si="57"/>
        <v>11173.421296296405</v>
      </c>
      <c r="Q246" s="40">
        <f t="shared" si="66"/>
        <v>219</v>
      </c>
      <c r="R246" s="42">
        <f t="shared" si="58"/>
        <v>534115.11810713052</v>
      </c>
      <c r="S246" s="46">
        <f t="shared" si="59"/>
        <v>28681.185234735603</v>
      </c>
      <c r="T246" s="42">
        <f t="shared" si="60"/>
        <v>20673.909422446206</v>
      </c>
      <c r="U246" s="42">
        <f t="shared" si="61"/>
        <v>8007.2758122893983</v>
      </c>
      <c r="V246" s="30"/>
      <c r="W246" s="42">
        <f t="shared" si="62"/>
        <v>0</v>
      </c>
      <c r="X246" s="30"/>
      <c r="Y246" s="30"/>
      <c r="Z246" s="30"/>
      <c r="AA246" s="30"/>
      <c r="AB246" s="30"/>
      <c r="AC246" s="30"/>
      <c r="AD246" s="44">
        <f t="shared" si="63"/>
        <v>28681.185234735603</v>
      </c>
    </row>
    <row r="247" spans="1:30" x14ac:dyDescent="0.25">
      <c r="A247" s="39">
        <f t="shared" ca="1" si="53"/>
        <v>52452</v>
      </c>
      <c r="B247" s="24">
        <f t="shared" ca="1" si="54"/>
        <v>52474</v>
      </c>
      <c r="C247" s="40">
        <f t="shared" si="64"/>
        <v>220</v>
      </c>
      <c r="D247" s="42">
        <f t="shared" si="65"/>
        <v>175000.0000000069</v>
      </c>
      <c r="E247" s="42">
        <f t="shared" si="52"/>
        <v>8333.3333333333339</v>
      </c>
      <c r="F247" s="42">
        <f t="shared" si="55"/>
        <v>2710.9930555556621</v>
      </c>
      <c r="G247" s="30"/>
      <c r="H247" s="42">
        <f t="shared" si="56"/>
        <v>0</v>
      </c>
      <c r="I247" s="30"/>
      <c r="J247" s="30"/>
      <c r="K247" s="30"/>
      <c r="L247" s="42"/>
      <c r="M247" s="42"/>
      <c r="N247" s="42"/>
      <c r="O247" s="44">
        <f t="shared" si="57"/>
        <v>11044.326388888996</v>
      </c>
      <c r="Q247" s="40">
        <f t="shared" si="66"/>
        <v>220</v>
      </c>
      <c r="R247" s="42">
        <f t="shared" si="58"/>
        <v>513441.2086846843</v>
      </c>
      <c r="S247" s="46">
        <f t="shared" si="59"/>
        <v>28681.185234735603</v>
      </c>
      <c r="T247" s="42">
        <f t="shared" si="60"/>
        <v>20983.845781204378</v>
      </c>
      <c r="U247" s="42">
        <f t="shared" si="61"/>
        <v>7697.3394535312254</v>
      </c>
      <c r="V247" s="30"/>
      <c r="W247" s="42">
        <f t="shared" si="62"/>
        <v>0</v>
      </c>
      <c r="X247" s="30"/>
      <c r="Y247" s="30"/>
      <c r="Z247" s="30"/>
      <c r="AA247" s="30"/>
      <c r="AB247" s="30"/>
      <c r="AC247" s="30"/>
      <c r="AD247" s="44">
        <f t="shared" si="63"/>
        <v>28681.185234735603</v>
      </c>
    </row>
    <row r="248" spans="1:30" x14ac:dyDescent="0.25">
      <c r="A248" s="39">
        <f t="shared" ca="1" si="53"/>
        <v>52483</v>
      </c>
      <c r="B248" s="24">
        <f t="shared" ca="1" si="54"/>
        <v>52504</v>
      </c>
      <c r="C248" s="40">
        <f t="shared" si="64"/>
        <v>221</v>
      </c>
      <c r="D248" s="42">
        <f t="shared" si="65"/>
        <v>166666.66666667355</v>
      </c>
      <c r="E248" s="42">
        <f t="shared" si="52"/>
        <v>8333.3333333333339</v>
      </c>
      <c r="F248" s="42">
        <f t="shared" si="55"/>
        <v>2581.8981481482551</v>
      </c>
      <c r="G248" s="30"/>
      <c r="H248" s="42">
        <f t="shared" si="56"/>
        <v>0</v>
      </c>
      <c r="I248" s="30"/>
      <c r="J248" s="30"/>
      <c r="K248" s="30"/>
      <c r="L248" s="42"/>
      <c r="M248" s="42"/>
      <c r="N248" s="42"/>
      <c r="O248" s="44">
        <f t="shared" si="57"/>
        <v>10915.231481481589</v>
      </c>
      <c r="Q248" s="40">
        <f t="shared" si="66"/>
        <v>221</v>
      </c>
      <c r="R248" s="42">
        <f t="shared" si="58"/>
        <v>492457.36290347995</v>
      </c>
      <c r="S248" s="46">
        <f t="shared" si="59"/>
        <v>28681.185234735603</v>
      </c>
      <c r="T248" s="42">
        <f t="shared" si="60"/>
        <v>21298.428602540935</v>
      </c>
      <c r="U248" s="42">
        <f t="shared" si="61"/>
        <v>7382.7566321946697</v>
      </c>
      <c r="V248" s="30"/>
      <c r="W248" s="42">
        <f t="shared" si="62"/>
        <v>0</v>
      </c>
      <c r="X248" s="30"/>
      <c r="Y248" s="30"/>
      <c r="Z248" s="30"/>
      <c r="AA248" s="30"/>
      <c r="AB248" s="30"/>
      <c r="AC248" s="30"/>
      <c r="AD248" s="44">
        <f t="shared" si="63"/>
        <v>28681.185234735603</v>
      </c>
    </row>
    <row r="249" spans="1:30" x14ac:dyDescent="0.25">
      <c r="A249" s="39">
        <f t="shared" ca="1" si="53"/>
        <v>52513</v>
      </c>
      <c r="B249" s="24">
        <f t="shared" ca="1" si="54"/>
        <v>52535</v>
      </c>
      <c r="C249" s="40">
        <f t="shared" si="64"/>
        <v>222</v>
      </c>
      <c r="D249" s="42">
        <f t="shared" si="65"/>
        <v>158333.33333334021</v>
      </c>
      <c r="E249" s="42">
        <f t="shared" si="52"/>
        <v>8333.3333333333339</v>
      </c>
      <c r="F249" s="42">
        <f t="shared" si="55"/>
        <v>2452.8032407408473</v>
      </c>
      <c r="G249" s="30"/>
      <c r="H249" s="42">
        <f t="shared" si="56"/>
        <v>0</v>
      </c>
      <c r="I249" s="30"/>
      <c r="J249" s="30"/>
      <c r="K249" s="30"/>
      <c r="L249" s="42"/>
      <c r="M249" s="42"/>
      <c r="N249" s="42"/>
      <c r="O249" s="44">
        <f t="shared" si="57"/>
        <v>10786.136574074182</v>
      </c>
      <c r="Q249" s="40">
        <f t="shared" si="66"/>
        <v>222</v>
      </c>
      <c r="R249" s="42">
        <f t="shared" si="58"/>
        <v>471158.93430093903</v>
      </c>
      <c r="S249" s="46">
        <f t="shared" si="59"/>
        <v>28681.185234735603</v>
      </c>
      <c r="T249" s="42">
        <f t="shared" si="60"/>
        <v>21617.727544674024</v>
      </c>
      <c r="U249" s="42">
        <f t="shared" si="61"/>
        <v>7063.4576900615784</v>
      </c>
      <c r="V249" s="30"/>
      <c r="W249" s="42">
        <f t="shared" si="62"/>
        <v>0</v>
      </c>
      <c r="X249" s="30"/>
      <c r="Y249" s="30"/>
      <c r="Z249" s="30"/>
      <c r="AA249" s="30"/>
      <c r="AB249" s="30"/>
      <c r="AC249" s="30"/>
      <c r="AD249" s="44">
        <f t="shared" si="63"/>
        <v>28681.185234735603</v>
      </c>
    </row>
    <row r="250" spans="1:30" x14ac:dyDescent="0.25">
      <c r="A250" s="39">
        <f t="shared" ca="1" si="53"/>
        <v>52544</v>
      </c>
      <c r="B250" s="24">
        <f t="shared" ca="1" si="54"/>
        <v>52565</v>
      </c>
      <c r="C250" s="40">
        <f t="shared" si="64"/>
        <v>223</v>
      </c>
      <c r="D250" s="42">
        <f t="shared" si="65"/>
        <v>150000.00000000687</v>
      </c>
      <c r="E250" s="42">
        <f t="shared" si="52"/>
        <v>8333.3333333333339</v>
      </c>
      <c r="F250" s="42">
        <f t="shared" si="55"/>
        <v>2323.7083333334399</v>
      </c>
      <c r="G250" s="30"/>
      <c r="H250" s="42">
        <f t="shared" si="56"/>
        <v>0</v>
      </c>
      <c r="I250" s="30"/>
      <c r="J250" s="30"/>
      <c r="K250" s="30"/>
      <c r="L250" s="42"/>
      <c r="M250" s="42"/>
      <c r="N250" s="42"/>
      <c r="O250" s="44">
        <f t="shared" si="57"/>
        <v>10657.041666666773</v>
      </c>
      <c r="Q250" s="40">
        <f t="shared" si="66"/>
        <v>223</v>
      </c>
      <c r="R250" s="42">
        <f t="shared" si="58"/>
        <v>449541.20675626502</v>
      </c>
      <c r="S250" s="46">
        <f t="shared" si="59"/>
        <v>28681.185234735603</v>
      </c>
      <c r="T250" s="42">
        <f t="shared" si="60"/>
        <v>21941.813310114598</v>
      </c>
      <c r="U250" s="42">
        <f t="shared" si="61"/>
        <v>6739.3719246210067</v>
      </c>
      <c r="V250" s="30"/>
      <c r="W250" s="42">
        <f t="shared" si="62"/>
        <v>0</v>
      </c>
      <c r="X250" s="30"/>
      <c r="Y250" s="30"/>
      <c r="Z250" s="30"/>
      <c r="AA250" s="30"/>
      <c r="AB250" s="30"/>
      <c r="AC250" s="30"/>
      <c r="AD250" s="44">
        <f t="shared" si="63"/>
        <v>28681.185234735603</v>
      </c>
    </row>
    <row r="251" spans="1:30" x14ac:dyDescent="0.25">
      <c r="A251" s="39">
        <f t="shared" ca="1" si="53"/>
        <v>52574</v>
      </c>
      <c r="B251" s="24">
        <f t="shared" ca="1" si="54"/>
        <v>52596</v>
      </c>
      <c r="C251" s="40">
        <f t="shared" si="64"/>
        <v>224</v>
      </c>
      <c r="D251" s="42">
        <f t="shared" si="65"/>
        <v>141666.66666667353</v>
      </c>
      <c r="E251" s="42">
        <f t="shared" si="52"/>
        <v>8333.3333333333339</v>
      </c>
      <c r="F251" s="42">
        <f t="shared" si="55"/>
        <v>2194.6134259260325</v>
      </c>
      <c r="G251" s="30"/>
      <c r="H251" s="42">
        <f t="shared" si="56"/>
        <v>0</v>
      </c>
      <c r="I251" s="30"/>
      <c r="J251" s="30"/>
      <c r="K251" s="30"/>
      <c r="L251" s="42"/>
      <c r="M251" s="42"/>
      <c r="N251" s="42"/>
      <c r="O251" s="44">
        <f t="shared" si="57"/>
        <v>10527.946759259366</v>
      </c>
      <c r="Q251" s="40">
        <f t="shared" si="66"/>
        <v>224</v>
      </c>
      <c r="R251" s="42">
        <f t="shared" si="58"/>
        <v>427599.39344615041</v>
      </c>
      <c r="S251" s="46">
        <f t="shared" si="59"/>
        <v>28681.185234735603</v>
      </c>
      <c r="T251" s="42">
        <f t="shared" si="60"/>
        <v>22270.757661322066</v>
      </c>
      <c r="U251" s="42">
        <f t="shared" si="61"/>
        <v>6410.4275734135381</v>
      </c>
      <c r="V251" s="30"/>
      <c r="W251" s="42">
        <f t="shared" si="62"/>
        <v>0</v>
      </c>
      <c r="X251" s="30"/>
      <c r="Y251" s="30"/>
      <c r="Z251" s="30"/>
      <c r="AA251" s="30"/>
      <c r="AB251" s="30"/>
      <c r="AC251" s="30"/>
      <c r="AD251" s="44">
        <f t="shared" si="63"/>
        <v>28681.185234735603</v>
      </c>
    </row>
    <row r="252" spans="1:30" x14ac:dyDescent="0.25">
      <c r="A252" s="39">
        <f t="shared" ca="1" si="53"/>
        <v>52605</v>
      </c>
      <c r="B252" s="24">
        <f t="shared" ca="1" si="54"/>
        <v>52627</v>
      </c>
      <c r="C252" s="40">
        <f t="shared" si="64"/>
        <v>225</v>
      </c>
      <c r="D252" s="42">
        <f t="shared" si="65"/>
        <v>133333.33333334018</v>
      </c>
      <c r="E252" s="42">
        <f t="shared" si="52"/>
        <v>8333.3333333333339</v>
      </c>
      <c r="F252" s="42">
        <f t="shared" si="55"/>
        <v>2065.5185185186247</v>
      </c>
      <c r="G252" s="30"/>
      <c r="H252" s="42">
        <f t="shared" si="56"/>
        <v>0</v>
      </c>
      <c r="I252" s="30"/>
      <c r="J252" s="30"/>
      <c r="K252" s="30"/>
      <c r="L252" s="42"/>
      <c r="M252" s="42"/>
      <c r="N252" s="42"/>
      <c r="O252" s="44">
        <f t="shared" si="57"/>
        <v>10398.85185185196</v>
      </c>
      <c r="Q252" s="40">
        <f t="shared" si="66"/>
        <v>225</v>
      </c>
      <c r="R252" s="42">
        <f t="shared" si="58"/>
        <v>405328.63578482834</v>
      </c>
      <c r="S252" s="46">
        <f t="shared" si="59"/>
        <v>28681.185234735603</v>
      </c>
      <c r="T252" s="42">
        <f t="shared" si="60"/>
        <v>22604.633436594719</v>
      </c>
      <c r="U252" s="42">
        <f t="shared" si="61"/>
        <v>6076.5517981408848</v>
      </c>
      <c r="V252" s="30"/>
      <c r="W252" s="42">
        <f t="shared" si="62"/>
        <v>0</v>
      </c>
      <c r="X252" s="30"/>
      <c r="Y252" s="30"/>
      <c r="Z252" s="30"/>
      <c r="AA252" s="30"/>
      <c r="AB252" s="30"/>
      <c r="AC252" s="30"/>
      <c r="AD252" s="44">
        <f t="shared" si="63"/>
        <v>28681.185234735603</v>
      </c>
    </row>
    <row r="253" spans="1:30" x14ac:dyDescent="0.25">
      <c r="A253" s="39">
        <f t="shared" ca="1" si="53"/>
        <v>52636</v>
      </c>
      <c r="B253" s="24">
        <f t="shared" ca="1" si="54"/>
        <v>52656</v>
      </c>
      <c r="C253" s="40">
        <f t="shared" si="64"/>
        <v>226</v>
      </c>
      <c r="D253" s="42">
        <f t="shared" si="65"/>
        <v>125000.00000000685</v>
      </c>
      <c r="E253" s="42">
        <f t="shared" si="52"/>
        <v>8333.3333333333339</v>
      </c>
      <c r="F253" s="42">
        <f t="shared" si="55"/>
        <v>1936.4236111112173</v>
      </c>
      <c r="G253" s="30"/>
      <c r="H253" s="42">
        <f t="shared" si="56"/>
        <v>0</v>
      </c>
      <c r="I253" s="30"/>
      <c r="J253" s="30"/>
      <c r="K253" s="30"/>
      <c r="L253" s="42"/>
      <c r="M253" s="42"/>
      <c r="N253" s="42"/>
      <c r="O253" s="44">
        <f t="shared" si="57"/>
        <v>10269.756944444551</v>
      </c>
      <c r="Q253" s="40">
        <f t="shared" si="66"/>
        <v>226</v>
      </c>
      <c r="R253" s="42">
        <f t="shared" si="58"/>
        <v>382724.0023482336</v>
      </c>
      <c r="S253" s="46">
        <f t="shared" si="59"/>
        <v>28681.185234735603</v>
      </c>
      <c r="T253" s="42">
        <f t="shared" si="60"/>
        <v>22943.514566198333</v>
      </c>
      <c r="U253" s="42">
        <f t="shared" si="61"/>
        <v>5737.6706685372692</v>
      </c>
      <c r="V253" s="30"/>
      <c r="W253" s="42">
        <f t="shared" si="62"/>
        <v>0</v>
      </c>
      <c r="X253" s="30"/>
      <c r="Y253" s="30"/>
      <c r="Z253" s="30"/>
      <c r="AA253" s="30"/>
      <c r="AB253" s="30"/>
      <c r="AC253" s="30"/>
      <c r="AD253" s="44">
        <f t="shared" si="63"/>
        <v>28681.185234735603</v>
      </c>
    </row>
    <row r="254" spans="1:30" x14ac:dyDescent="0.25">
      <c r="A254" s="39">
        <f t="shared" ca="1" si="53"/>
        <v>52665</v>
      </c>
      <c r="B254" s="24">
        <f t="shared" ca="1" si="54"/>
        <v>52687</v>
      </c>
      <c r="C254" s="40">
        <f t="shared" si="64"/>
        <v>227</v>
      </c>
      <c r="D254" s="42">
        <f t="shared" si="65"/>
        <v>116666.66666667353</v>
      </c>
      <c r="E254" s="42">
        <f t="shared" si="52"/>
        <v>8333.3333333333339</v>
      </c>
      <c r="F254" s="42">
        <f t="shared" si="55"/>
        <v>1807.3287037038101</v>
      </c>
      <c r="G254" s="30"/>
      <c r="H254" s="42">
        <f t="shared" si="56"/>
        <v>0</v>
      </c>
      <c r="I254" s="30"/>
      <c r="J254" s="30"/>
      <c r="K254" s="30"/>
      <c r="L254" s="42"/>
      <c r="M254" s="42"/>
      <c r="N254" s="42"/>
      <c r="O254" s="44">
        <f t="shared" si="57"/>
        <v>10140.662037037144</v>
      </c>
      <c r="Q254" s="40">
        <f t="shared" si="66"/>
        <v>227</v>
      </c>
      <c r="R254" s="42">
        <f t="shared" si="58"/>
        <v>359780.48778203526</v>
      </c>
      <c r="S254" s="46">
        <f t="shared" si="59"/>
        <v>28681.185234735603</v>
      </c>
      <c r="T254" s="42">
        <f t="shared" si="60"/>
        <v>23287.476088736592</v>
      </c>
      <c r="U254" s="42">
        <f t="shared" si="61"/>
        <v>5393.7091459990124</v>
      </c>
      <c r="V254" s="30"/>
      <c r="W254" s="42">
        <f t="shared" si="62"/>
        <v>0</v>
      </c>
      <c r="X254" s="30"/>
      <c r="Y254" s="30"/>
      <c r="Z254" s="30"/>
      <c r="AA254" s="30"/>
      <c r="AB254" s="30"/>
      <c r="AC254" s="30"/>
      <c r="AD254" s="44">
        <f t="shared" si="63"/>
        <v>28681.185234735603</v>
      </c>
    </row>
    <row r="255" spans="1:30" x14ac:dyDescent="0.25">
      <c r="A255" s="39">
        <f t="shared" ca="1" si="53"/>
        <v>52696</v>
      </c>
      <c r="B255" s="24">
        <f t="shared" ca="1" si="54"/>
        <v>52717</v>
      </c>
      <c r="C255" s="40">
        <f t="shared" si="64"/>
        <v>228</v>
      </c>
      <c r="D255" s="42">
        <f t="shared" si="65"/>
        <v>108333.3333333402</v>
      </c>
      <c r="E255" s="42">
        <f t="shared" si="52"/>
        <v>8333.3333333333339</v>
      </c>
      <c r="F255" s="42">
        <f t="shared" si="55"/>
        <v>1678.2337962964025</v>
      </c>
      <c r="G255" s="30"/>
      <c r="H255" s="42">
        <f t="shared" si="56"/>
        <v>0</v>
      </c>
      <c r="I255" s="30"/>
      <c r="J255" s="30"/>
      <c r="K255" s="30"/>
      <c r="L255" s="42"/>
      <c r="M255" s="42"/>
      <c r="N255" s="42"/>
      <c r="O255" s="44">
        <f t="shared" si="57"/>
        <v>10011.567129629737</v>
      </c>
      <c r="Q255" s="40">
        <f t="shared" si="66"/>
        <v>228</v>
      </c>
      <c r="R255" s="42">
        <f t="shared" si="58"/>
        <v>336493.01169329864</v>
      </c>
      <c r="S255" s="46">
        <f t="shared" si="59"/>
        <v>28681.185234735603</v>
      </c>
      <c r="T255" s="42">
        <f t="shared" si="60"/>
        <v>23636.5941677669</v>
      </c>
      <c r="U255" s="42">
        <f t="shared" si="61"/>
        <v>5044.5910669687028</v>
      </c>
      <c r="V255" s="30"/>
      <c r="W255" s="42">
        <f t="shared" si="62"/>
        <v>0</v>
      </c>
      <c r="X255" s="30"/>
      <c r="Y255" s="30"/>
      <c r="Z255" s="30"/>
      <c r="AA255" s="30"/>
      <c r="AB255" s="30"/>
      <c r="AC255" s="30"/>
      <c r="AD255" s="44">
        <f t="shared" si="63"/>
        <v>28681.185234735603</v>
      </c>
    </row>
    <row r="256" spans="1:30" x14ac:dyDescent="0.25">
      <c r="A256" s="39">
        <f t="shared" ca="1" si="53"/>
        <v>52726</v>
      </c>
      <c r="B256" s="24">
        <f t="shared" ca="1" si="54"/>
        <v>52748</v>
      </c>
      <c r="C256" s="40">
        <f t="shared" si="64"/>
        <v>229</v>
      </c>
      <c r="D256" s="42">
        <f t="shared" si="65"/>
        <v>100000.00000000687</v>
      </c>
      <c r="E256" s="42">
        <f t="shared" si="52"/>
        <v>8333.3333333333339</v>
      </c>
      <c r="F256" s="42">
        <f t="shared" si="55"/>
        <v>1549.1388888889953</v>
      </c>
      <c r="G256" s="30"/>
      <c r="H256" s="42">
        <f t="shared" si="56"/>
        <v>0</v>
      </c>
      <c r="I256" s="30"/>
      <c r="J256" s="30"/>
      <c r="K256" s="30"/>
      <c r="L256" s="43">
        <f>IF(C256&gt;$E$6,0,D256*$D$17)</f>
        <v>700.00000000004809</v>
      </c>
      <c r="M256" s="42">
        <f>IF(C256&gt;$E$6,0,$D$3*$D$18)</f>
        <v>0</v>
      </c>
      <c r="N256" s="42"/>
      <c r="O256" s="44">
        <f t="shared" si="57"/>
        <v>10582.472222222377</v>
      </c>
      <c r="Q256" s="40">
        <f t="shared" si="66"/>
        <v>229</v>
      </c>
      <c r="R256" s="42">
        <f t="shared" si="58"/>
        <v>312856.41752553172</v>
      </c>
      <c r="S256" s="46">
        <f t="shared" si="59"/>
        <v>28681.185234735603</v>
      </c>
      <c r="T256" s="42">
        <f t="shared" si="60"/>
        <v>23990.946108665339</v>
      </c>
      <c r="U256" s="42">
        <f t="shared" si="61"/>
        <v>4690.2391260702634</v>
      </c>
      <c r="V256" s="30"/>
      <c r="W256" s="42">
        <f t="shared" si="62"/>
        <v>0</v>
      </c>
      <c r="X256" s="30"/>
      <c r="Y256" s="30"/>
      <c r="Z256" s="30"/>
      <c r="AA256" s="43">
        <f>IF(Q256&gt;$E$6,0,R256*$D$17)</f>
        <v>2189.9949226787221</v>
      </c>
      <c r="AB256" s="42">
        <f>IF(Q256&gt;$E$6,0,$D$3*$D$18)</f>
        <v>0</v>
      </c>
      <c r="AC256" s="42"/>
      <c r="AD256" s="44">
        <f t="shared" si="63"/>
        <v>30871.180157414325</v>
      </c>
    </row>
    <row r="257" spans="1:30" x14ac:dyDescent="0.25">
      <c r="A257" s="39">
        <f t="shared" ca="1" si="53"/>
        <v>52757</v>
      </c>
      <c r="B257" s="24">
        <f t="shared" ca="1" si="54"/>
        <v>52778</v>
      </c>
      <c r="C257" s="40">
        <f t="shared" si="64"/>
        <v>230</v>
      </c>
      <c r="D257" s="42">
        <f t="shared" si="65"/>
        <v>91666.66666667354</v>
      </c>
      <c r="E257" s="42">
        <f t="shared" si="52"/>
        <v>8333.3333333333339</v>
      </c>
      <c r="F257" s="42">
        <f t="shared" si="55"/>
        <v>1420.0439814815877</v>
      </c>
      <c r="G257" s="30"/>
      <c r="H257" s="42">
        <f t="shared" si="56"/>
        <v>0</v>
      </c>
      <c r="I257" s="30"/>
      <c r="J257" s="30"/>
      <c r="K257" s="30"/>
      <c r="L257" s="42"/>
      <c r="M257" s="42"/>
      <c r="N257" s="42"/>
      <c r="O257" s="44">
        <f t="shared" si="57"/>
        <v>9753.3773148149212</v>
      </c>
      <c r="Q257" s="40">
        <f t="shared" si="66"/>
        <v>230</v>
      </c>
      <c r="R257" s="42">
        <f t="shared" si="58"/>
        <v>288865.47141686641</v>
      </c>
      <c r="S257" s="46">
        <f t="shared" si="59"/>
        <v>28681.185234735603</v>
      </c>
      <c r="T257" s="42">
        <f t="shared" si="60"/>
        <v>24350.610375744414</v>
      </c>
      <c r="U257" s="42">
        <f t="shared" si="61"/>
        <v>4330.5748589911891</v>
      </c>
      <c r="V257" s="30"/>
      <c r="W257" s="42">
        <f t="shared" si="62"/>
        <v>0</v>
      </c>
      <c r="X257" s="30"/>
      <c r="Y257" s="30"/>
      <c r="Z257" s="30"/>
      <c r="AA257" s="30"/>
      <c r="AB257" s="30"/>
      <c r="AC257" s="30"/>
      <c r="AD257" s="44">
        <f t="shared" si="63"/>
        <v>28681.185234735603</v>
      </c>
    </row>
    <row r="258" spans="1:30" x14ac:dyDescent="0.25">
      <c r="A258" s="39">
        <f t="shared" ca="1" si="53"/>
        <v>52787</v>
      </c>
      <c r="B258" s="24">
        <f t="shared" ca="1" si="54"/>
        <v>52809</v>
      </c>
      <c r="C258" s="40">
        <f t="shared" si="64"/>
        <v>231</v>
      </c>
      <c r="D258" s="42">
        <f t="shared" si="65"/>
        <v>83333.333333340212</v>
      </c>
      <c r="E258" s="42">
        <f t="shared" si="52"/>
        <v>8333.3333333333339</v>
      </c>
      <c r="F258" s="42">
        <f t="shared" si="55"/>
        <v>1290.9490740741808</v>
      </c>
      <c r="G258" s="30"/>
      <c r="H258" s="42">
        <f t="shared" si="56"/>
        <v>0</v>
      </c>
      <c r="I258" s="30"/>
      <c r="J258" s="30"/>
      <c r="K258" s="30"/>
      <c r="L258" s="42"/>
      <c r="M258" s="42"/>
      <c r="N258" s="42"/>
      <c r="O258" s="44">
        <f t="shared" si="57"/>
        <v>9624.2824074075143</v>
      </c>
      <c r="Q258" s="40">
        <f t="shared" si="66"/>
        <v>231</v>
      </c>
      <c r="R258" s="42">
        <f t="shared" si="58"/>
        <v>264514.861041122</v>
      </c>
      <c r="S258" s="46">
        <f t="shared" si="59"/>
        <v>28681.185234735603</v>
      </c>
      <c r="T258" s="42">
        <f t="shared" si="60"/>
        <v>24715.666609627449</v>
      </c>
      <c r="U258" s="42">
        <f t="shared" si="61"/>
        <v>3965.5186251081541</v>
      </c>
      <c r="V258" s="30"/>
      <c r="W258" s="42">
        <f t="shared" si="62"/>
        <v>0</v>
      </c>
      <c r="X258" s="30"/>
      <c r="Y258" s="30"/>
      <c r="Z258" s="30"/>
      <c r="AA258" s="30"/>
      <c r="AB258" s="30"/>
      <c r="AC258" s="30"/>
      <c r="AD258" s="44">
        <f t="shared" si="63"/>
        <v>28681.185234735603</v>
      </c>
    </row>
    <row r="259" spans="1:30" x14ac:dyDescent="0.25">
      <c r="A259" s="39">
        <f t="shared" ca="1" si="53"/>
        <v>52818</v>
      </c>
      <c r="B259" s="24">
        <f t="shared" ca="1" si="54"/>
        <v>52840</v>
      </c>
      <c r="C259" s="40">
        <f t="shared" si="64"/>
        <v>232</v>
      </c>
      <c r="D259" s="42">
        <f t="shared" si="65"/>
        <v>75000.000000006883</v>
      </c>
      <c r="E259" s="42">
        <f t="shared" si="52"/>
        <v>8333.3333333333339</v>
      </c>
      <c r="F259" s="42">
        <f t="shared" si="55"/>
        <v>1161.8541666667734</v>
      </c>
      <c r="G259" s="30"/>
      <c r="H259" s="42">
        <f t="shared" si="56"/>
        <v>0</v>
      </c>
      <c r="I259" s="30"/>
      <c r="J259" s="30"/>
      <c r="K259" s="30"/>
      <c r="L259" s="42"/>
      <c r="M259" s="42"/>
      <c r="N259" s="42"/>
      <c r="O259" s="44">
        <f t="shared" si="57"/>
        <v>9495.1875000001073</v>
      </c>
      <c r="Q259" s="40">
        <f t="shared" si="66"/>
        <v>232</v>
      </c>
      <c r="R259" s="42">
        <f t="shared" si="58"/>
        <v>239799.19443149454</v>
      </c>
      <c r="S259" s="46">
        <f t="shared" si="59"/>
        <v>28681.185234735603</v>
      </c>
      <c r="T259" s="42">
        <f t="shared" si="60"/>
        <v>25086.195644883446</v>
      </c>
      <c r="U259" s="42">
        <f t="shared" si="61"/>
        <v>3594.9895898521559</v>
      </c>
      <c r="V259" s="30"/>
      <c r="W259" s="42">
        <f t="shared" si="62"/>
        <v>0</v>
      </c>
      <c r="X259" s="30"/>
      <c r="Y259" s="30"/>
      <c r="Z259" s="30"/>
      <c r="AA259" s="30"/>
      <c r="AB259" s="30"/>
      <c r="AC259" s="30"/>
      <c r="AD259" s="44">
        <f t="shared" si="63"/>
        <v>28681.185234735603</v>
      </c>
    </row>
    <row r="260" spans="1:30" x14ac:dyDescent="0.25">
      <c r="A260" s="39">
        <f t="shared" ca="1" si="53"/>
        <v>52849</v>
      </c>
      <c r="B260" s="24">
        <f t="shared" ca="1" si="54"/>
        <v>52870</v>
      </c>
      <c r="C260" s="40">
        <f t="shared" si="64"/>
        <v>233</v>
      </c>
      <c r="D260" s="42">
        <f t="shared" si="65"/>
        <v>66666.666666673555</v>
      </c>
      <c r="E260" s="42">
        <f t="shared" si="52"/>
        <v>8333.3333333333339</v>
      </c>
      <c r="F260" s="42">
        <f t="shared" si="55"/>
        <v>1032.759259259366</v>
      </c>
      <c r="G260" s="30"/>
      <c r="H260" s="42">
        <f t="shared" si="56"/>
        <v>0</v>
      </c>
      <c r="I260" s="30"/>
      <c r="J260" s="30"/>
      <c r="K260" s="30"/>
      <c r="L260" s="42"/>
      <c r="M260" s="42"/>
      <c r="N260" s="42"/>
      <c r="O260" s="44">
        <f t="shared" si="57"/>
        <v>9366.0925925927004</v>
      </c>
      <c r="Q260" s="40">
        <f t="shared" si="66"/>
        <v>233</v>
      </c>
      <c r="R260" s="42">
        <f t="shared" si="58"/>
        <v>214712.9987866111</v>
      </c>
      <c r="S260" s="46">
        <f t="shared" si="59"/>
        <v>28681.185234735603</v>
      </c>
      <c r="T260" s="42">
        <f t="shared" si="60"/>
        <v>25462.279527926326</v>
      </c>
      <c r="U260" s="42">
        <f t="shared" si="61"/>
        <v>3218.9057068092784</v>
      </c>
      <c r="V260" s="30"/>
      <c r="W260" s="42">
        <f t="shared" si="62"/>
        <v>0</v>
      </c>
      <c r="X260" s="30"/>
      <c r="Y260" s="30"/>
      <c r="Z260" s="30"/>
      <c r="AA260" s="30"/>
      <c r="AB260" s="30"/>
      <c r="AC260" s="30"/>
      <c r="AD260" s="44">
        <f t="shared" si="63"/>
        <v>28681.185234735603</v>
      </c>
    </row>
    <row r="261" spans="1:30" x14ac:dyDescent="0.25">
      <c r="A261" s="39">
        <f t="shared" ca="1" si="53"/>
        <v>52879</v>
      </c>
      <c r="B261" s="24">
        <f t="shared" ca="1" si="54"/>
        <v>52901</v>
      </c>
      <c r="C261" s="40">
        <f t="shared" si="64"/>
        <v>234</v>
      </c>
      <c r="D261" s="42">
        <f t="shared" si="65"/>
        <v>58333.333333340219</v>
      </c>
      <c r="E261" s="42">
        <f t="shared" si="52"/>
        <v>8333.3333333333339</v>
      </c>
      <c r="F261" s="42">
        <f t="shared" si="55"/>
        <v>903.66435185195849</v>
      </c>
      <c r="G261" s="30"/>
      <c r="H261" s="42">
        <f t="shared" si="56"/>
        <v>0</v>
      </c>
      <c r="I261" s="30"/>
      <c r="J261" s="30"/>
      <c r="K261" s="30"/>
      <c r="L261" s="42"/>
      <c r="M261" s="42"/>
      <c r="N261" s="42"/>
      <c r="O261" s="44">
        <f t="shared" si="57"/>
        <v>9236.9976851852916</v>
      </c>
      <c r="Q261" s="40">
        <f t="shared" si="66"/>
        <v>234</v>
      </c>
      <c r="R261" s="42">
        <f t="shared" si="58"/>
        <v>189250.71925868478</v>
      </c>
      <c r="S261" s="46">
        <f t="shared" si="59"/>
        <v>28681.185234735603</v>
      </c>
      <c r="T261" s="42">
        <f t="shared" si="60"/>
        <v>25844.001535182488</v>
      </c>
      <c r="U261" s="42">
        <f t="shared" si="61"/>
        <v>2837.1836995531162</v>
      </c>
      <c r="V261" s="30"/>
      <c r="W261" s="42">
        <f t="shared" si="62"/>
        <v>0</v>
      </c>
      <c r="X261" s="30"/>
      <c r="Y261" s="30"/>
      <c r="Z261" s="30"/>
      <c r="AA261" s="30"/>
      <c r="AB261" s="30"/>
      <c r="AC261" s="30"/>
      <c r="AD261" s="44">
        <f t="shared" si="63"/>
        <v>28681.185234735603</v>
      </c>
    </row>
    <row r="262" spans="1:30" x14ac:dyDescent="0.25">
      <c r="A262" s="39">
        <f t="shared" ca="1" si="53"/>
        <v>52910</v>
      </c>
      <c r="B262" s="24">
        <f t="shared" ca="1" si="54"/>
        <v>52931</v>
      </c>
      <c r="C262" s="40">
        <f t="shared" si="64"/>
        <v>235</v>
      </c>
      <c r="D262" s="42">
        <f t="shared" si="65"/>
        <v>50000.000000006883</v>
      </c>
      <c r="E262" s="42">
        <f t="shared" si="52"/>
        <v>8333.3333333333339</v>
      </c>
      <c r="F262" s="42">
        <f t="shared" si="55"/>
        <v>774.56944444455121</v>
      </c>
      <c r="G262" s="30"/>
      <c r="H262" s="42">
        <f t="shared" si="56"/>
        <v>0</v>
      </c>
      <c r="I262" s="30"/>
      <c r="J262" s="30"/>
      <c r="K262" s="30"/>
      <c r="L262" s="42"/>
      <c r="M262" s="42"/>
      <c r="N262" s="42"/>
      <c r="O262" s="44">
        <f t="shared" si="57"/>
        <v>9107.9027777778847</v>
      </c>
      <c r="Q262" s="40">
        <f t="shared" si="66"/>
        <v>235</v>
      </c>
      <c r="R262" s="42">
        <f t="shared" si="58"/>
        <v>163406.71772350228</v>
      </c>
      <c r="S262" s="46">
        <f t="shared" si="59"/>
        <v>28681.185234735603</v>
      </c>
      <c r="T262" s="42">
        <f t="shared" si="60"/>
        <v>26231.446191530766</v>
      </c>
      <c r="U262" s="42">
        <f t="shared" si="61"/>
        <v>2449.7390432048383</v>
      </c>
      <c r="V262" s="30"/>
      <c r="W262" s="42">
        <f t="shared" si="62"/>
        <v>0</v>
      </c>
      <c r="X262" s="30"/>
      <c r="Y262" s="30"/>
      <c r="Z262" s="30"/>
      <c r="AA262" s="30"/>
      <c r="AB262" s="30"/>
      <c r="AC262" s="30"/>
      <c r="AD262" s="44">
        <f t="shared" si="63"/>
        <v>28681.185234735603</v>
      </c>
    </row>
    <row r="263" spans="1:30" x14ac:dyDescent="0.25">
      <c r="A263" s="39">
        <f t="shared" ca="1" si="53"/>
        <v>52940</v>
      </c>
      <c r="B263" s="24">
        <f t="shared" ca="1" si="54"/>
        <v>52962</v>
      </c>
      <c r="C263" s="40">
        <f t="shared" si="64"/>
        <v>236</v>
      </c>
      <c r="D263" s="42">
        <f t="shared" si="65"/>
        <v>41666.666666673547</v>
      </c>
      <c r="E263" s="42">
        <f t="shared" si="52"/>
        <v>8333.3333333333339</v>
      </c>
      <c r="F263" s="42">
        <f t="shared" si="55"/>
        <v>645.4745370371437</v>
      </c>
      <c r="G263" s="30"/>
      <c r="H263" s="42">
        <f t="shared" si="56"/>
        <v>0</v>
      </c>
      <c r="I263" s="30"/>
      <c r="J263" s="30"/>
      <c r="K263" s="30"/>
      <c r="L263" s="42"/>
      <c r="M263" s="42"/>
      <c r="N263" s="42"/>
      <c r="O263" s="44">
        <f t="shared" si="57"/>
        <v>8978.8078703704778</v>
      </c>
      <c r="Q263" s="40">
        <f t="shared" si="66"/>
        <v>236</v>
      </c>
      <c r="R263" s="42">
        <f t="shared" si="58"/>
        <v>137175.27153197152</v>
      </c>
      <c r="S263" s="46">
        <f t="shared" si="59"/>
        <v>28681.185234735603</v>
      </c>
      <c r="T263" s="42">
        <f t="shared" si="60"/>
        <v>26624.699289018798</v>
      </c>
      <c r="U263" s="42">
        <f t="shared" si="61"/>
        <v>2056.4859457168063</v>
      </c>
      <c r="V263" s="30"/>
      <c r="W263" s="42">
        <f t="shared" si="62"/>
        <v>0</v>
      </c>
      <c r="X263" s="30"/>
      <c r="Y263" s="30"/>
      <c r="Z263" s="30"/>
      <c r="AA263" s="30"/>
      <c r="AB263" s="30"/>
      <c r="AC263" s="30"/>
      <c r="AD263" s="44">
        <f t="shared" si="63"/>
        <v>28681.185234735603</v>
      </c>
    </row>
    <row r="264" spans="1:30" x14ac:dyDescent="0.25">
      <c r="A264" s="39">
        <f t="shared" ca="1" si="53"/>
        <v>52971</v>
      </c>
      <c r="B264" s="24">
        <f t="shared" ca="1" si="54"/>
        <v>52993</v>
      </c>
      <c r="C264" s="40">
        <f t="shared" si="64"/>
        <v>237</v>
      </c>
      <c r="D264" s="42">
        <f t="shared" si="65"/>
        <v>33333.333333340212</v>
      </c>
      <c r="E264" s="42">
        <f t="shared" si="52"/>
        <v>8333.3333333333339</v>
      </c>
      <c r="F264" s="42">
        <f t="shared" si="55"/>
        <v>516.3796296297362</v>
      </c>
      <c r="G264" s="30"/>
      <c r="H264" s="42">
        <f t="shared" si="56"/>
        <v>0</v>
      </c>
      <c r="I264" s="30"/>
      <c r="J264" s="30"/>
      <c r="K264" s="30"/>
      <c r="L264" s="42"/>
      <c r="M264" s="42"/>
      <c r="N264" s="42"/>
      <c r="O264" s="44">
        <f t="shared" si="57"/>
        <v>8849.7129629630708</v>
      </c>
      <c r="Q264" s="40">
        <f t="shared" si="66"/>
        <v>237</v>
      </c>
      <c r="R264" s="42">
        <f t="shared" si="58"/>
        <v>110550.57224295272</v>
      </c>
      <c r="S264" s="46">
        <f t="shared" si="59"/>
        <v>28681.185234735603</v>
      </c>
      <c r="T264" s="42">
        <f t="shared" si="60"/>
        <v>27023.847905860002</v>
      </c>
      <c r="U264" s="42">
        <f t="shared" si="61"/>
        <v>1657.3373288755995</v>
      </c>
      <c r="V264" s="30"/>
      <c r="W264" s="42">
        <f t="shared" si="62"/>
        <v>0</v>
      </c>
      <c r="X264" s="30"/>
      <c r="Y264" s="30"/>
      <c r="Z264" s="30"/>
      <c r="AA264" s="30"/>
      <c r="AB264" s="30"/>
      <c r="AC264" s="30"/>
      <c r="AD264" s="44">
        <f t="shared" si="63"/>
        <v>28681.185234735603</v>
      </c>
    </row>
    <row r="265" spans="1:30" x14ac:dyDescent="0.25">
      <c r="A265" s="39">
        <f t="shared" ca="1" si="53"/>
        <v>53002</v>
      </c>
      <c r="B265" s="24">
        <f t="shared" ca="1" si="54"/>
        <v>53021</v>
      </c>
      <c r="C265" s="40">
        <f t="shared" si="64"/>
        <v>238</v>
      </c>
      <c r="D265" s="42">
        <f t="shared" si="65"/>
        <v>25000.000000006876</v>
      </c>
      <c r="E265" s="42">
        <f t="shared" si="52"/>
        <v>8333.3333333333339</v>
      </c>
      <c r="F265" s="42">
        <f t="shared" si="55"/>
        <v>387.28472222232875</v>
      </c>
      <c r="G265" s="30"/>
      <c r="H265" s="42">
        <f t="shared" si="56"/>
        <v>0</v>
      </c>
      <c r="I265" s="30"/>
      <c r="J265" s="30"/>
      <c r="K265" s="30"/>
      <c r="L265" s="42"/>
      <c r="M265" s="42"/>
      <c r="N265" s="42"/>
      <c r="O265" s="44">
        <f t="shared" si="57"/>
        <v>8720.6180555556621</v>
      </c>
      <c r="Q265" s="40">
        <f t="shared" si="66"/>
        <v>238</v>
      </c>
      <c r="R265" s="42">
        <f t="shared" si="58"/>
        <v>83526.724337092717</v>
      </c>
      <c r="S265" s="46">
        <f t="shared" si="59"/>
        <v>28681.185234735603</v>
      </c>
      <c r="T265" s="42">
        <f t="shared" si="60"/>
        <v>27428.980425715356</v>
      </c>
      <c r="U265" s="42">
        <f t="shared" si="61"/>
        <v>1252.2048090202484</v>
      </c>
      <c r="V265" s="30"/>
      <c r="W265" s="42">
        <f t="shared" si="62"/>
        <v>0</v>
      </c>
      <c r="X265" s="30"/>
      <c r="Y265" s="30"/>
      <c r="Z265" s="30"/>
      <c r="AA265" s="30"/>
      <c r="AB265" s="30"/>
      <c r="AC265" s="30"/>
      <c r="AD265" s="44">
        <f t="shared" si="63"/>
        <v>28681.185234735603</v>
      </c>
    </row>
    <row r="266" spans="1:30" x14ac:dyDescent="0.25">
      <c r="A266" s="39">
        <f t="shared" ca="1" si="53"/>
        <v>53030</v>
      </c>
      <c r="B266" s="24">
        <f t="shared" ca="1" si="54"/>
        <v>53052</v>
      </c>
      <c r="C266" s="40">
        <f t="shared" si="64"/>
        <v>239</v>
      </c>
      <c r="D266" s="42">
        <f t="shared" si="65"/>
        <v>16666.66666667354</v>
      </c>
      <c r="E266" s="42">
        <f t="shared" si="52"/>
        <v>8333.3333333333339</v>
      </c>
      <c r="F266" s="42">
        <f t="shared" si="55"/>
        <v>258.18981481492131</v>
      </c>
      <c r="G266" s="30"/>
      <c r="H266" s="42">
        <f t="shared" si="56"/>
        <v>0</v>
      </c>
      <c r="I266" s="30"/>
      <c r="J266" s="30"/>
      <c r="K266" s="30"/>
      <c r="L266" s="42"/>
      <c r="M266" s="42"/>
      <c r="N266" s="42"/>
      <c r="O266" s="44">
        <f t="shared" si="57"/>
        <v>8591.5231481482551</v>
      </c>
      <c r="Q266" s="40">
        <f t="shared" si="66"/>
        <v>239</v>
      </c>
      <c r="R266" s="42">
        <f t="shared" si="58"/>
        <v>56097.743911377358</v>
      </c>
      <c r="S266" s="46">
        <f t="shared" si="59"/>
        <v>28681.185234735603</v>
      </c>
      <c r="T266" s="42">
        <f t="shared" si="60"/>
        <v>27840.186557264205</v>
      </c>
      <c r="U266" s="42">
        <f t="shared" si="61"/>
        <v>840.99867747139888</v>
      </c>
      <c r="V266" s="30"/>
      <c r="W266" s="42">
        <f t="shared" si="62"/>
        <v>0</v>
      </c>
      <c r="X266" s="30"/>
      <c r="Y266" s="30"/>
      <c r="Z266" s="30"/>
      <c r="AA266" s="30"/>
      <c r="AB266" s="30"/>
      <c r="AC266" s="30"/>
      <c r="AD266" s="44">
        <f t="shared" si="63"/>
        <v>28681.185234735603</v>
      </c>
    </row>
    <row r="267" spans="1:30" x14ac:dyDescent="0.25">
      <c r="A267" s="39">
        <f t="shared" ca="1" si="53"/>
        <v>53061</v>
      </c>
      <c r="B267" s="24">
        <f t="shared" ca="1" si="54"/>
        <v>53082</v>
      </c>
      <c r="C267" s="40">
        <f t="shared" si="64"/>
        <v>240</v>
      </c>
      <c r="D267" s="42">
        <f t="shared" si="65"/>
        <v>8333.3333333402061</v>
      </c>
      <c r="E267" s="42">
        <f t="shared" si="52"/>
        <v>8333.3333333402061</v>
      </c>
      <c r="F267" s="42">
        <f t="shared" si="55"/>
        <v>129.09490740751389</v>
      </c>
      <c r="G267" s="30"/>
      <c r="H267" s="42">
        <f t="shared" si="56"/>
        <v>0</v>
      </c>
      <c r="I267" s="30"/>
      <c r="J267" s="30"/>
      <c r="K267" s="30"/>
      <c r="L267" s="42"/>
      <c r="M267" s="42"/>
      <c r="N267" s="42"/>
      <c r="O267" s="44">
        <f t="shared" si="57"/>
        <v>8462.4282407477203</v>
      </c>
      <c r="Q267" s="40">
        <f t="shared" si="66"/>
        <v>240</v>
      </c>
      <c r="R267" s="42">
        <f t="shared" si="58"/>
        <v>28257.557354113153</v>
      </c>
      <c r="S267" s="46">
        <f t="shared" si="59"/>
        <v>28681.185234735603</v>
      </c>
      <c r="T267" s="42">
        <f t="shared" si="60"/>
        <v>28257.557354113153</v>
      </c>
      <c r="U267" s="42">
        <f t="shared" si="61"/>
        <v>423.62788066707964</v>
      </c>
      <c r="V267" s="30"/>
      <c r="W267" s="42">
        <f t="shared" si="62"/>
        <v>0</v>
      </c>
      <c r="X267" s="30"/>
      <c r="Y267" s="30"/>
      <c r="Z267" s="30"/>
      <c r="AA267" s="30"/>
      <c r="AB267" s="30"/>
      <c r="AC267" s="30"/>
      <c r="AD267" s="44">
        <f t="shared" si="63"/>
        <v>28681.185234780231</v>
      </c>
    </row>
    <row r="268" spans="1:30" x14ac:dyDescent="0.25">
      <c r="A268" s="39" t="str">
        <f t="shared" si="53"/>
        <v/>
      </c>
      <c r="B268" s="24" t="str">
        <f t="shared" ref="B268:B331" si="67">IF(C268&gt;$E$6,"",EOMONTH(A268,0))</f>
        <v/>
      </c>
      <c r="C268" s="40" t="str">
        <f t="shared" si="64"/>
        <v/>
      </c>
      <c r="D268" s="42">
        <f t="shared" si="65"/>
        <v>0</v>
      </c>
      <c r="E268" s="42">
        <f t="shared" si="52"/>
        <v>0</v>
      </c>
      <c r="F268" s="42">
        <f t="shared" si="55"/>
        <v>0</v>
      </c>
      <c r="G268" s="30"/>
      <c r="H268" s="42" t="str">
        <f t="shared" ref="H268:H331" si="68">IF(C268&gt;$E$6,"",$D$5*$D$13)</f>
        <v/>
      </c>
      <c r="I268" s="30"/>
      <c r="J268" s="30"/>
      <c r="K268" s="30"/>
      <c r="L268" s="43">
        <f>IF(C268&gt;$E$6,0,D268*$D$17)</f>
        <v>0</v>
      </c>
      <c r="M268" s="42">
        <f>IF(C268&gt;$E$6,0,$D$3*$D$18)</f>
        <v>0</v>
      </c>
      <c r="N268" s="42"/>
      <c r="O268" s="44" t="str">
        <f t="shared" ref="O268:O331" si="69">IF(C268&gt;$D$6,"",SUM(E268:N268))</f>
        <v/>
      </c>
      <c r="Q268" s="40" t="str">
        <f t="shared" si="66"/>
        <v/>
      </c>
      <c r="R268" s="42" t="str">
        <f t="shared" ref="R268:R331" si="70">IF(Q268&gt;$E$6,"",R267-T267)</f>
        <v/>
      </c>
      <c r="S268" s="46" t="str">
        <f t="shared" ref="S268:S299" ca="1" si="71">IF(Q268&gt;$E$6,"",IF(Q268&lt;=$E$7,PMT($D$7/12,$D$6,-$D$5),IF(AND(Q268&gt;$E$7,Q268&lt;=($E$7+$E$8)),PMT($D$8/12,$D$6-$E$7,INDIRECT(ADDRESS($E$7+MATCH($Q$28,$Q:$Q,0),16))*-1),IF(AND(Q268&gt;($E$7+$E$8),Q268&lt;=($E$7+$E$8+$E$9)),PMT($D$9/12,$D$6-$E$7-$E$8,INDIRECT(ADDRESS($E$7+$E$8+MATCH($Q$28,$Q:$Q,0),16))*-1),PMT($D$10/12,$D$6-$E$7-$E$8-$E$9,INDIRECT(ADDRESS($E$7+$E$8+$E$9+MATCH($Q$28,$Q:$Q,0),16))*-1)))))</f>
        <v/>
      </c>
      <c r="T268" s="42" t="str">
        <f t="shared" ref="T268:T331" si="72">IF(Q268&gt;$E$6,"",IF(Q268=$E$6,R268,S268-U268))</f>
        <v/>
      </c>
      <c r="U268" s="42" t="str">
        <f t="shared" ref="U268:U331" si="73">IF(Q268&gt;$E$6,"",IF(Q268&lt;=$E$7,R268*$D$7/12,IF(AND(Q268&gt;$E$7,Q268&lt;=($E$7+$E$8)),R268*$D$8/12,IF(AND(Q268&gt;($E$7+$E$8),Q268&lt;=($E$7+$E$8+$E$9)),R268*$D$9/12,R268*$D$10/12))))</f>
        <v/>
      </c>
      <c r="V268" s="30"/>
      <c r="W268" s="42" t="str">
        <f t="shared" ref="W268:W331" si="74">IF(Q268&gt;$E$6,"",$D$5*$D$13)</f>
        <v/>
      </c>
      <c r="X268" s="30"/>
      <c r="Y268" s="30"/>
      <c r="Z268" s="30"/>
      <c r="AA268" s="43" t="str">
        <f>IF(Q268&gt;$E$6,"",R268*$D$17)</f>
        <v/>
      </c>
      <c r="AB268" s="42" t="str">
        <f>IF(Q268&gt;$E$6,"",$D$3*$D$18)</f>
        <v/>
      </c>
      <c r="AC268" s="42"/>
      <c r="AD268" s="44" t="str">
        <f t="shared" ref="AD268:AD331" si="75">IF(Q268&gt;$D$6,"",SUM(T268:AC268))</f>
        <v/>
      </c>
    </row>
    <row r="269" spans="1:30" x14ac:dyDescent="0.25">
      <c r="A269" s="39" t="str">
        <f t="shared" si="53"/>
        <v/>
      </c>
      <c r="B269" s="24" t="str">
        <f t="shared" si="67"/>
        <v/>
      </c>
      <c r="C269" s="40" t="str">
        <f t="shared" si="64"/>
        <v/>
      </c>
      <c r="D269" s="42">
        <f t="shared" si="65"/>
        <v>0</v>
      </c>
      <c r="E269" s="42">
        <f t="shared" si="52"/>
        <v>0</v>
      </c>
      <c r="F269" s="42">
        <f t="shared" si="55"/>
        <v>0</v>
      </c>
      <c r="G269" s="30"/>
      <c r="H269" s="42" t="str">
        <f t="shared" si="68"/>
        <v/>
      </c>
      <c r="I269" s="30"/>
      <c r="J269" s="30"/>
      <c r="K269" s="30"/>
      <c r="L269" s="30"/>
      <c r="M269" s="30"/>
      <c r="N269" s="30"/>
      <c r="O269" s="44" t="str">
        <f t="shared" si="69"/>
        <v/>
      </c>
      <c r="Q269" s="40" t="str">
        <f t="shared" si="66"/>
        <v/>
      </c>
      <c r="R269" s="42" t="str">
        <f t="shared" si="70"/>
        <v/>
      </c>
      <c r="S269" s="46" t="str">
        <f t="shared" ca="1" si="71"/>
        <v/>
      </c>
      <c r="T269" s="42" t="str">
        <f t="shared" si="72"/>
        <v/>
      </c>
      <c r="U269" s="42" t="str">
        <f t="shared" si="73"/>
        <v/>
      </c>
      <c r="V269" s="30"/>
      <c r="W269" s="42" t="str">
        <f t="shared" si="74"/>
        <v/>
      </c>
      <c r="X269" s="30"/>
      <c r="Y269" s="30"/>
      <c r="Z269" s="30"/>
      <c r="AA269" s="30"/>
      <c r="AB269" s="30"/>
      <c r="AC269" s="30"/>
      <c r="AD269" s="44" t="str">
        <f t="shared" si="75"/>
        <v/>
      </c>
    </row>
    <row r="270" spans="1:30" x14ac:dyDescent="0.25">
      <c r="A270" s="39" t="str">
        <f t="shared" si="53"/>
        <v/>
      </c>
      <c r="B270" s="24" t="str">
        <f t="shared" si="67"/>
        <v/>
      </c>
      <c r="C270" s="40" t="str">
        <f t="shared" si="64"/>
        <v/>
      </c>
      <c r="D270" s="42">
        <f t="shared" si="65"/>
        <v>0</v>
      </c>
      <c r="E270" s="42">
        <f t="shared" si="52"/>
        <v>0</v>
      </c>
      <c r="F270" s="42">
        <f t="shared" si="55"/>
        <v>0</v>
      </c>
      <c r="G270" s="30"/>
      <c r="H270" s="42" t="str">
        <f t="shared" si="68"/>
        <v/>
      </c>
      <c r="I270" s="30"/>
      <c r="J270" s="30"/>
      <c r="K270" s="30"/>
      <c r="L270" s="30"/>
      <c r="M270" s="30"/>
      <c r="N270" s="30"/>
      <c r="O270" s="44" t="str">
        <f t="shared" si="69"/>
        <v/>
      </c>
      <c r="Q270" s="40" t="str">
        <f t="shared" si="66"/>
        <v/>
      </c>
      <c r="R270" s="42" t="str">
        <f t="shared" si="70"/>
        <v/>
      </c>
      <c r="S270" s="46" t="str">
        <f t="shared" ca="1" si="71"/>
        <v/>
      </c>
      <c r="T270" s="42" t="str">
        <f t="shared" si="72"/>
        <v/>
      </c>
      <c r="U270" s="42" t="str">
        <f t="shared" si="73"/>
        <v/>
      </c>
      <c r="V270" s="30"/>
      <c r="W270" s="42" t="str">
        <f t="shared" si="74"/>
        <v/>
      </c>
      <c r="X270" s="30"/>
      <c r="Y270" s="30"/>
      <c r="Z270" s="30"/>
      <c r="AA270" s="30"/>
      <c r="AB270" s="30"/>
      <c r="AC270" s="30"/>
      <c r="AD270" s="44" t="str">
        <f t="shared" si="75"/>
        <v/>
      </c>
    </row>
    <row r="271" spans="1:30" x14ac:dyDescent="0.25">
      <c r="A271" s="39" t="str">
        <f t="shared" si="53"/>
        <v/>
      </c>
      <c r="B271" s="24" t="str">
        <f t="shared" si="67"/>
        <v/>
      </c>
      <c r="C271" s="40" t="str">
        <f t="shared" si="64"/>
        <v/>
      </c>
      <c r="D271" s="42">
        <f t="shared" si="65"/>
        <v>0</v>
      </c>
      <c r="E271" s="42">
        <f t="shared" si="52"/>
        <v>0</v>
      </c>
      <c r="F271" s="42">
        <f t="shared" si="55"/>
        <v>0</v>
      </c>
      <c r="G271" s="30"/>
      <c r="H271" s="42" t="str">
        <f t="shared" si="68"/>
        <v/>
      </c>
      <c r="I271" s="30"/>
      <c r="J271" s="30"/>
      <c r="K271" s="30"/>
      <c r="L271" s="30"/>
      <c r="M271" s="30"/>
      <c r="N271" s="30"/>
      <c r="O271" s="44" t="str">
        <f t="shared" si="69"/>
        <v/>
      </c>
      <c r="Q271" s="40" t="str">
        <f t="shared" si="66"/>
        <v/>
      </c>
      <c r="R271" s="42" t="str">
        <f t="shared" si="70"/>
        <v/>
      </c>
      <c r="S271" s="46" t="str">
        <f t="shared" ca="1" si="71"/>
        <v/>
      </c>
      <c r="T271" s="42" t="str">
        <f t="shared" si="72"/>
        <v/>
      </c>
      <c r="U271" s="42" t="str">
        <f t="shared" si="73"/>
        <v/>
      </c>
      <c r="V271" s="30"/>
      <c r="W271" s="42" t="str">
        <f t="shared" si="74"/>
        <v/>
      </c>
      <c r="X271" s="30"/>
      <c r="Y271" s="30"/>
      <c r="Z271" s="30"/>
      <c r="AA271" s="30"/>
      <c r="AB271" s="30"/>
      <c r="AC271" s="30"/>
      <c r="AD271" s="44" t="str">
        <f t="shared" si="75"/>
        <v/>
      </c>
    </row>
    <row r="272" spans="1:30" x14ac:dyDescent="0.25">
      <c r="A272" s="39" t="str">
        <f t="shared" si="53"/>
        <v/>
      </c>
      <c r="B272" s="24" t="str">
        <f t="shared" si="67"/>
        <v/>
      </c>
      <c r="C272" s="40" t="str">
        <f t="shared" si="64"/>
        <v/>
      </c>
      <c r="D272" s="42">
        <f t="shared" si="65"/>
        <v>0</v>
      </c>
      <c r="E272" s="42">
        <f t="shared" si="52"/>
        <v>0</v>
      </c>
      <c r="F272" s="42">
        <f t="shared" si="55"/>
        <v>0</v>
      </c>
      <c r="G272" s="30"/>
      <c r="H272" s="42" t="str">
        <f t="shared" si="68"/>
        <v/>
      </c>
      <c r="I272" s="30"/>
      <c r="J272" s="30"/>
      <c r="K272" s="30"/>
      <c r="L272" s="30"/>
      <c r="M272" s="30"/>
      <c r="N272" s="30"/>
      <c r="O272" s="44" t="str">
        <f t="shared" si="69"/>
        <v/>
      </c>
      <c r="Q272" s="40" t="str">
        <f t="shared" si="66"/>
        <v/>
      </c>
      <c r="R272" s="42" t="str">
        <f t="shared" si="70"/>
        <v/>
      </c>
      <c r="S272" s="46" t="str">
        <f t="shared" ca="1" si="71"/>
        <v/>
      </c>
      <c r="T272" s="42" t="str">
        <f t="shared" si="72"/>
        <v/>
      </c>
      <c r="U272" s="42" t="str">
        <f t="shared" si="73"/>
        <v/>
      </c>
      <c r="V272" s="30"/>
      <c r="W272" s="42" t="str">
        <f t="shared" si="74"/>
        <v/>
      </c>
      <c r="X272" s="30"/>
      <c r="Y272" s="30"/>
      <c r="Z272" s="30"/>
      <c r="AA272" s="30"/>
      <c r="AB272" s="30"/>
      <c r="AC272" s="30"/>
      <c r="AD272" s="44" t="str">
        <f t="shared" si="75"/>
        <v/>
      </c>
    </row>
    <row r="273" spans="1:30" x14ac:dyDescent="0.25">
      <c r="A273" s="39" t="str">
        <f t="shared" si="53"/>
        <v/>
      </c>
      <c r="B273" s="24" t="str">
        <f t="shared" si="67"/>
        <v/>
      </c>
      <c r="C273" s="40" t="str">
        <f t="shared" si="64"/>
        <v/>
      </c>
      <c r="D273" s="42">
        <f t="shared" si="65"/>
        <v>0</v>
      </c>
      <c r="E273" s="42">
        <f t="shared" si="52"/>
        <v>0</v>
      </c>
      <c r="F273" s="42">
        <f t="shared" si="55"/>
        <v>0</v>
      </c>
      <c r="G273" s="30"/>
      <c r="H273" s="42" t="str">
        <f t="shared" si="68"/>
        <v/>
      </c>
      <c r="I273" s="30"/>
      <c r="J273" s="30"/>
      <c r="K273" s="30"/>
      <c r="L273" s="30"/>
      <c r="M273" s="30"/>
      <c r="N273" s="30"/>
      <c r="O273" s="44" t="str">
        <f t="shared" si="69"/>
        <v/>
      </c>
      <c r="Q273" s="40" t="str">
        <f t="shared" si="66"/>
        <v/>
      </c>
      <c r="R273" s="42" t="str">
        <f t="shared" si="70"/>
        <v/>
      </c>
      <c r="S273" s="46" t="str">
        <f t="shared" ca="1" si="71"/>
        <v/>
      </c>
      <c r="T273" s="42" t="str">
        <f t="shared" si="72"/>
        <v/>
      </c>
      <c r="U273" s="42" t="str">
        <f t="shared" si="73"/>
        <v/>
      </c>
      <c r="V273" s="30"/>
      <c r="W273" s="42" t="str">
        <f t="shared" si="74"/>
        <v/>
      </c>
      <c r="X273" s="30"/>
      <c r="Y273" s="30"/>
      <c r="Z273" s="30"/>
      <c r="AA273" s="30"/>
      <c r="AB273" s="30"/>
      <c r="AC273" s="30"/>
      <c r="AD273" s="44" t="str">
        <f t="shared" si="75"/>
        <v/>
      </c>
    </row>
    <row r="274" spans="1:30" x14ac:dyDescent="0.25">
      <c r="A274" s="39" t="str">
        <f t="shared" si="53"/>
        <v/>
      </c>
      <c r="B274" s="24" t="str">
        <f t="shared" si="67"/>
        <v/>
      </c>
      <c r="C274" s="40" t="str">
        <f t="shared" si="64"/>
        <v/>
      </c>
      <c r="D274" s="42">
        <f t="shared" si="65"/>
        <v>0</v>
      </c>
      <c r="E274" s="42">
        <f t="shared" si="52"/>
        <v>0</v>
      </c>
      <c r="F274" s="42">
        <f t="shared" si="55"/>
        <v>0</v>
      </c>
      <c r="G274" s="30"/>
      <c r="H274" s="42" t="str">
        <f t="shared" si="68"/>
        <v/>
      </c>
      <c r="I274" s="30"/>
      <c r="J274" s="30"/>
      <c r="K274" s="30"/>
      <c r="L274" s="30"/>
      <c r="M274" s="30"/>
      <c r="N274" s="30"/>
      <c r="O274" s="44" t="str">
        <f t="shared" si="69"/>
        <v/>
      </c>
      <c r="Q274" s="40" t="str">
        <f t="shared" si="66"/>
        <v/>
      </c>
      <c r="R274" s="42" t="str">
        <f t="shared" si="70"/>
        <v/>
      </c>
      <c r="S274" s="46" t="str">
        <f t="shared" ca="1" si="71"/>
        <v/>
      </c>
      <c r="T274" s="42" t="str">
        <f t="shared" si="72"/>
        <v/>
      </c>
      <c r="U274" s="42" t="str">
        <f t="shared" si="73"/>
        <v/>
      </c>
      <c r="V274" s="30"/>
      <c r="W274" s="42" t="str">
        <f t="shared" si="74"/>
        <v/>
      </c>
      <c r="X274" s="30"/>
      <c r="Y274" s="30"/>
      <c r="Z274" s="30"/>
      <c r="AA274" s="30"/>
      <c r="AB274" s="30"/>
      <c r="AC274" s="30"/>
      <c r="AD274" s="44" t="str">
        <f t="shared" si="75"/>
        <v/>
      </c>
    </row>
    <row r="275" spans="1:30" x14ac:dyDescent="0.25">
      <c r="A275" s="39" t="str">
        <f t="shared" si="53"/>
        <v/>
      </c>
      <c r="B275" s="24" t="str">
        <f t="shared" si="67"/>
        <v/>
      </c>
      <c r="C275" s="40" t="str">
        <f t="shared" si="64"/>
        <v/>
      </c>
      <c r="D275" s="42">
        <f t="shared" si="65"/>
        <v>0</v>
      </c>
      <c r="E275" s="42">
        <f t="shared" si="52"/>
        <v>0</v>
      </c>
      <c r="F275" s="42">
        <f t="shared" si="55"/>
        <v>0</v>
      </c>
      <c r="G275" s="30"/>
      <c r="H275" s="42" t="str">
        <f t="shared" si="68"/>
        <v/>
      </c>
      <c r="I275" s="30"/>
      <c r="J275" s="30"/>
      <c r="K275" s="30"/>
      <c r="L275" s="30"/>
      <c r="M275" s="30"/>
      <c r="N275" s="30"/>
      <c r="O275" s="44" t="str">
        <f t="shared" si="69"/>
        <v/>
      </c>
      <c r="Q275" s="40" t="str">
        <f t="shared" si="66"/>
        <v/>
      </c>
      <c r="R275" s="42" t="str">
        <f t="shared" si="70"/>
        <v/>
      </c>
      <c r="S275" s="46" t="str">
        <f t="shared" ca="1" si="71"/>
        <v/>
      </c>
      <c r="T275" s="42" t="str">
        <f t="shared" si="72"/>
        <v/>
      </c>
      <c r="U275" s="42" t="str">
        <f t="shared" si="73"/>
        <v/>
      </c>
      <c r="V275" s="30"/>
      <c r="W275" s="42" t="str">
        <f t="shared" si="74"/>
        <v/>
      </c>
      <c r="X275" s="30"/>
      <c r="Y275" s="30"/>
      <c r="Z275" s="30"/>
      <c r="AA275" s="30"/>
      <c r="AB275" s="30"/>
      <c r="AC275" s="30"/>
      <c r="AD275" s="44" t="str">
        <f t="shared" si="75"/>
        <v/>
      </c>
    </row>
    <row r="276" spans="1:30" x14ac:dyDescent="0.25">
      <c r="A276" s="39" t="str">
        <f t="shared" si="53"/>
        <v/>
      </c>
      <c r="B276" s="24" t="str">
        <f t="shared" si="67"/>
        <v/>
      </c>
      <c r="C276" s="40" t="str">
        <f t="shared" si="64"/>
        <v/>
      </c>
      <c r="D276" s="42">
        <f t="shared" si="65"/>
        <v>0</v>
      </c>
      <c r="E276" s="42">
        <f t="shared" si="52"/>
        <v>0</v>
      </c>
      <c r="F276" s="42">
        <f t="shared" si="55"/>
        <v>0</v>
      </c>
      <c r="G276" s="30"/>
      <c r="H276" s="42" t="str">
        <f t="shared" si="68"/>
        <v/>
      </c>
      <c r="I276" s="30"/>
      <c r="J276" s="30"/>
      <c r="K276" s="30"/>
      <c r="L276" s="30"/>
      <c r="M276" s="30"/>
      <c r="N276" s="30"/>
      <c r="O276" s="44" t="str">
        <f t="shared" si="69"/>
        <v/>
      </c>
      <c r="Q276" s="40" t="str">
        <f t="shared" si="66"/>
        <v/>
      </c>
      <c r="R276" s="42" t="str">
        <f t="shared" si="70"/>
        <v/>
      </c>
      <c r="S276" s="46" t="str">
        <f t="shared" ca="1" si="71"/>
        <v/>
      </c>
      <c r="T276" s="42" t="str">
        <f t="shared" si="72"/>
        <v/>
      </c>
      <c r="U276" s="42" t="str">
        <f t="shared" si="73"/>
        <v/>
      </c>
      <c r="V276" s="30"/>
      <c r="W276" s="42" t="str">
        <f t="shared" si="74"/>
        <v/>
      </c>
      <c r="X276" s="30"/>
      <c r="Y276" s="30"/>
      <c r="Z276" s="30"/>
      <c r="AA276" s="30"/>
      <c r="AB276" s="30"/>
      <c r="AC276" s="30"/>
      <c r="AD276" s="44" t="str">
        <f t="shared" si="75"/>
        <v/>
      </c>
    </row>
    <row r="277" spans="1:30" x14ac:dyDescent="0.25">
      <c r="A277" s="39" t="str">
        <f t="shared" si="53"/>
        <v/>
      </c>
      <c r="B277" s="24" t="str">
        <f t="shared" si="67"/>
        <v/>
      </c>
      <c r="C277" s="40" t="str">
        <f t="shared" si="64"/>
        <v/>
      </c>
      <c r="D277" s="42">
        <f t="shared" si="65"/>
        <v>0</v>
      </c>
      <c r="E277" s="42">
        <f t="shared" si="52"/>
        <v>0</v>
      </c>
      <c r="F277" s="42">
        <f t="shared" si="55"/>
        <v>0</v>
      </c>
      <c r="G277" s="30"/>
      <c r="H277" s="42" t="str">
        <f t="shared" si="68"/>
        <v/>
      </c>
      <c r="I277" s="30"/>
      <c r="J277" s="30"/>
      <c r="K277" s="30"/>
      <c r="L277" s="30"/>
      <c r="M277" s="30"/>
      <c r="N277" s="30"/>
      <c r="O277" s="44" t="str">
        <f t="shared" si="69"/>
        <v/>
      </c>
      <c r="Q277" s="40" t="str">
        <f t="shared" si="66"/>
        <v/>
      </c>
      <c r="R277" s="42" t="str">
        <f t="shared" si="70"/>
        <v/>
      </c>
      <c r="S277" s="46" t="str">
        <f t="shared" ca="1" si="71"/>
        <v/>
      </c>
      <c r="T277" s="42" t="str">
        <f t="shared" si="72"/>
        <v/>
      </c>
      <c r="U277" s="42" t="str">
        <f t="shared" si="73"/>
        <v/>
      </c>
      <c r="V277" s="30"/>
      <c r="W277" s="42" t="str">
        <f t="shared" si="74"/>
        <v/>
      </c>
      <c r="X277" s="30"/>
      <c r="Y277" s="30"/>
      <c r="Z277" s="30"/>
      <c r="AA277" s="30"/>
      <c r="AB277" s="30"/>
      <c r="AC277" s="30"/>
      <c r="AD277" s="44" t="str">
        <f t="shared" si="75"/>
        <v/>
      </c>
    </row>
    <row r="278" spans="1:30" x14ac:dyDescent="0.25">
      <c r="A278" s="39" t="str">
        <f t="shared" si="53"/>
        <v/>
      </c>
      <c r="B278" s="24" t="str">
        <f t="shared" si="67"/>
        <v/>
      </c>
      <c r="C278" s="40" t="str">
        <f t="shared" si="64"/>
        <v/>
      </c>
      <c r="D278" s="42">
        <f t="shared" si="65"/>
        <v>0</v>
      </c>
      <c r="E278" s="42">
        <f t="shared" si="52"/>
        <v>0</v>
      </c>
      <c r="F278" s="42">
        <f t="shared" si="55"/>
        <v>0</v>
      </c>
      <c r="G278" s="30"/>
      <c r="H278" s="42" t="str">
        <f t="shared" si="68"/>
        <v/>
      </c>
      <c r="I278" s="30"/>
      <c r="J278" s="30"/>
      <c r="K278" s="30"/>
      <c r="L278" s="30"/>
      <c r="M278" s="30"/>
      <c r="N278" s="30"/>
      <c r="O278" s="44" t="str">
        <f t="shared" si="69"/>
        <v/>
      </c>
      <c r="Q278" s="40" t="str">
        <f t="shared" si="66"/>
        <v/>
      </c>
      <c r="R278" s="42" t="str">
        <f t="shared" si="70"/>
        <v/>
      </c>
      <c r="S278" s="46" t="str">
        <f t="shared" ca="1" si="71"/>
        <v/>
      </c>
      <c r="T278" s="42" t="str">
        <f t="shared" si="72"/>
        <v/>
      </c>
      <c r="U278" s="42" t="str">
        <f t="shared" si="73"/>
        <v/>
      </c>
      <c r="V278" s="30"/>
      <c r="W278" s="42" t="str">
        <f t="shared" si="74"/>
        <v/>
      </c>
      <c r="X278" s="30"/>
      <c r="Y278" s="30"/>
      <c r="Z278" s="30"/>
      <c r="AA278" s="30"/>
      <c r="AB278" s="30"/>
      <c r="AC278" s="30"/>
      <c r="AD278" s="44" t="str">
        <f t="shared" si="75"/>
        <v/>
      </c>
    </row>
    <row r="279" spans="1:30" x14ac:dyDescent="0.25">
      <c r="A279" s="39" t="str">
        <f t="shared" si="53"/>
        <v/>
      </c>
      <c r="B279" s="24" t="str">
        <f t="shared" si="67"/>
        <v/>
      </c>
      <c r="C279" s="40" t="str">
        <f t="shared" si="64"/>
        <v/>
      </c>
      <c r="D279" s="42">
        <f t="shared" si="65"/>
        <v>0</v>
      </c>
      <c r="E279" s="42">
        <f t="shared" si="52"/>
        <v>0</v>
      </c>
      <c r="F279" s="42">
        <f t="shared" si="55"/>
        <v>0</v>
      </c>
      <c r="G279" s="30"/>
      <c r="H279" s="42" t="str">
        <f t="shared" si="68"/>
        <v/>
      </c>
      <c r="I279" s="30"/>
      <c r="J279" s="30"/>
      <c r="K279" s="30"/>
      <c r="L279" s="30"/>
      <c r="M279" s="30"/>
      <c r="N279" s="30"/>
      <c r="O279" s="44" t="str">
        <f t="shared" si="69"/>
        <v/>
      </c>
      <c r="Q279" s="40" t="str">
        <f t="shared" si="66"/>
        <v/>
      </c>
      <c r="R279" s="42" t="str">
        <f t="shared" si="70"/>
        <v/>
      </c>
      <c r="S279" s="46" t="str">
        <f t="shared" ca="1" si="71"/>
        <v/>
      </c>
      <c r="T279" s="42" t="str">
        <f t="shared" si="72"/>
        <v/>
      </c>
      <c r="U279" s="42" t="str">
        <f t="shared" si="73"/>
        <v/>
      </c>
      <c r="V279" s="30"/>
      <c r="W279" s="42" t="str">
        <f t="shared" si="74"/>
        <v/>
      </c>
      <c r="X279" s="30"/>
      <c r="Y279" s="30"/>
      <c r="Z279" s="30"/>
      <c r="AA279" s="30"/>
      <c r="AB279" s="30"/>
      <c r="AC279" s="30"/>
      <c r="AD279" s="44" t="str">
        <f t="shared" si="75"/>
        <v/>
      </c>
    </row>
    <row r="280" spans="1:30" x14ac:dyDescent="0.25">
      <c r="A280" s="39" t="str">
        <f t="shared" si="53"/>
        <v/>
      </c>
      <c r="B280" s="24" t="str">
        <f t="shared" si="67"/>
        <v/>
      </c>
      <c r="C280" s="40" t="str">
        <f t="shared" si="64"/>
        <v/>
      </c>
      <c r="D280" s="42">
        <f t="shared" si="65"/>
        <v>0</v>
      </c>
      <c r="E280" s="42">
        <f t="shared" si="52"/>
        <v>0</v>
      </c>
      <c r="F280" s="42">
        <f t="shared" si="55"/>
        <v>0</v>
      </c>
      <c r="G280" s="30"/>
      <c r="H280" s="42" t="str">
        <f t="shared" si="68"/>
        <v/>
      </c>
      <c r="I280" s="30"/>
      <c r="J280" s="30"/>
      <c r="K280" s="30"/>
      <c r="L280" s="43" t="str">
        <f>IF(C280&gt;$E$6,"",D280*$D$17)</f>
        <v/>
      </c>
      <c r="M280" s="42" t="str">
        <f>IF(C280&gt;$E$6,"",$D$3*$D$18)</f>
        <v/>
      </c>
      <c r="N280" s="42"/>
      <c r="O280" s="44" t="str">
        <f t="shared" si="69"/>
        <v/>
      </c>
      <c r="Q280" s="40" t="str">
        <f t="shared" si="66"/>
        <v/>
      </c>
      <c r="R280" s="42" t="str">
        <f t="shared" si="70"/>
        <v/>
      </c>
      <c r="S280" s="46" t="str">
        <f t="shared" ca="1" si="71"/>
        <v/>
      </c>
      <c r="T280" s="42" t="str">
        <f t="shared" si="72"/>
        <v/>
      </c>
      <c r="U280" s="42" t="str">
        <f t="shared" si="73"/>
        <v/>
      </c>
      <c r="V280" s="30"/>
      <c r="W280" s="42" t="str">
        <f t="shared" si="74"/>
        <v/>
      </c>
      <c r="X280" s="30"/>
      <c r="Y280" s="30"/>
      <c r="Z280" s="30"/>
      <c r="AA280" s="43" t="str">
        <f>IF(Q280&gt;$E$6,"",R280*$D$17)</f>
        <v/>
      </c>
      <c r="AB280" s="42" t="str">
        <f>IF(Q280&gt;$E$6,"",$D$3*$D$18)</f>
        <v/>
      </c>
      <c r="AC280" s="42"/>
      <c r="AD280" s="44" t="str">
        <f t="shared" si="75"/>
        <v/>
      </c>
    </row>
    <row r="281" spans="1:30" x14ac:dyDescent="0.25">
      <c r="A281" s="39" t="str">
        <f t="shared" si="53"/>
        <v/>
      </c>
      <c r="B281" s="24" t="str">
        <f t="shared" si="67"/>
        <v/>
      </c>
      <c r="C281" s="40" t="str">
        <f t="shared" si="64"/>
        <v/>
      </c>
      <c r="D281" s="42">
        <f t="shared" si="65"/>
        <v>0</v>
      </c>
      <c r="E281" s="42">
        <f t="shared" si="52"/>
        <v>0</v>
      </c>
      <c r="F281" s="42">
        <f t="shared" si="55"/>
        <v>0</v>
      </c>
      <c r="G281" s="30"/>
      <c r="H281" s="42" t="str">
        <f t="shared" si="68"/>
        <v/>
      </c>
      <c r="I281" s="30"/>
      <c r="J281" s="30"/>
      <c r="K281" s="30"/>
      <c r="L281" s="30"/>
      <c r="M281" s="30"/>
      <c r="N281" s="30"/>
      <c r="O281" s="44" t="str">
        <f t="shared" si="69"/>
        <v/>
      </c>
      <c r="Q281" s="40" t="str">
        <f t="shared" si="66"/>
        <v/>
      </c>
      <c r="R281" s="42" t="str">
        <f t="shared" si="70"/>
        <v/>
      </c>
      <c r="S281" s="46" t="str">
        <f t="shared" ca="1" si="71"/>
        <v/>
      </c>
      <c r="T281" s="42" t="str">
        <f t="shared" si="72"/>
        <v/>
      </c>
      <c r="U281" s="42" t="str">
        <f t="shared" si="73"/>
        <v/>
      </c>
      <c r="V281" s="30"/>
      <c r="W281" s="42" t="str">
        <f t="shared" si="74"/>
        <v/>
      </c>
      <c r="X281" s="30"/>
      <c r="Y281" s="30"/>
      <c r="Z281" s="30"/>
      <c r="AA281" s="30"/>
      <c r="AB281" s="30"/>
      <c r="AC281" s="30"/>
      <c r="AD281" s="44" t="str">
        <f t="shared" si="75"/>
        <v/>
      </c>
    </row>
    <row r="282" spans="1:30" x14ac:dyDescent="0.25">
      <c r="A282" s="39" t="str">
        <f t="shared" si="53"/>
        <v/>
      </c>
      <c r="B282" s="24" t="str">
        <f t="shared" si="67"/>
        <v/>
      </c>
      <c r="C282" s="40" t="str">
        <f t="shared" si="64"/>
        <v/>
      </c>
      <c r="D282" s="42">
        <f t="shared" si="65"/>
        <v>0</v>
      </c>
      <c r="E282" s="42">
        <f t="shared" si="52"/>
        <v>0</v>
      </c>
      <c r="F282" s="42">
        <f t="shared" si="55"/>
        <v>0</v>
      </c>
      <c r="G282" s="30"/>
      <c r="H282" s="42" t="str">
        <f t="shared" si="68"/>
        <v/>
      </c>
      <c r="I282" s="30"/>
      <c r="J282" s="30"/>
      <c r="K282" s="30"/>
      <c r="L282" s="30"/>
      <c r="M282" s="30"/>
      <c r="N282" s="30"/>
      <c r="O282" s="44" t="str">
        <f t="shared" si="69"/>
        <v/>
      </c>
      <c r="Q282" s="40" t="str">
        <f t="shared" si="66"/>
        <v/>
      </c>
      <c r="R282" s="42" t="str">
        <f t="shared" si="70"/>
        <v/>
      </c>
      <c r="S282" s="46" t="str">
        <f t="shared" ca="1" si="71"/>
        <v/>
      </c>
      <c r="T282" s="42" t="str">
        <f t="shared" si="72"/>
        <v/>
      </c>
      <c r="U282" s="42" t="str">
        <f t="shared" si="73"/>
        <v/>
      </c>
      <c r="V282" s="30"/>
      <c r="W282" s="42" t="str">
        <f t="shared" si="74"/>
        <v/>
      </c>
      <c r="X282" s="30"/>
      <c r="Y282" s="30"/>
      <c r="Z282" s="30"/>
      <c r="AA282" s="30"/>
      <c r="AB282" s="30"/>
      <c r="AC282" s="30"/>
      <c r="AD282" s="44" t="str">
        <f t="shared" si="75"/>
        <v/>
      </c>
    </row>
    <row r="283" spans="1:30" x14ac:dyDescent="0.25">
      <c r="A283" s="39" t="str">
        <f t="shared" si="53"/>
        <v/>
      </c>
      <c r="B283" s="24" t="str">
        <f t="shared" si="67"/>
        <v/>
      </c>
      <c r="C283" s="40" t="str">
        <f t="shared" si="64"/>
        <v/>
      </c>
      <c r="D283" s="42">
        <f t="shared" si="65"/>
        <v>0</v>
      </c>
      <c r="E283" s="42">
        <f t="shared" si="52"/>
        <v>0</v>
      </c>
      <c r="F283" s="42">
        <f t="shared" si="55"/>
        <v>0</v>
      </c>
      <c r="G283" s="30"/>
      <c r="H283" s="42" t="str">
        <f t="shared" si="68"/>
        <v/>
      </c>
      <c r="I283" s="30"/>
      <c r="J283" s="30"/>
      <c r="K283" s="30"/>
      <c r="L283" s="30"/>
      <c r="M283" s="30"/>
      <c r="N283" s="30"/>
      <c r="O283" s="44" t="str">
        <f t="shared" si="69"/>
        <v/>
      </c>
      <c r="Q283" s="40" t="str">
        <f t="shared" si="66"/>
        <v/>
      </c>
      <c r="R283" s="42" t="str">
        <f t="shared" si="70"/>
        <v/>
      </c>
      <c r="S283" s="46" t="str">
        <f t="shared" ca="1" si="71"/>
        <v/>
      </c>
      <c r="T283" s="42" t="str">
        <f t="shared" si="72"/>
        <v/>
      </c>
      <c r="U283" s="42" t="str">
        <f t="shared" si="73"/>
        <v/>
      </c>
      <c r="V283" s="30"/>
      <c r="W283" s="42" t="str">
        <f t="shared" si="74"/>
        <v/>
      </c>
      <c r="X283" s="30"/>
      <c r="Y283" s="30"/>
      <c r="Z283" s="30"/>
      <c r="AA283" s="30"/>
      <c r="AB283" s="30"/>
      <c r="AC283" s="30"/>
      <c r="AD283" s="44" t="str">
        <f t="shared" si="75"/>
        <v/>
      </c>
    </row>
    <row r="284" spans="1:30" x14ac:dyDescent="0.25">
      <c r="A284" s="39" t="str">
        <f t="shared" si="53"/>
        <v/>
      </c>
      <c r="B284" s="24" t="str">
        <f t="shared" si="67"/>
        <v/>
      </c>
      <c r="C284" s="40" t="str">
        <f t="shared" si="64"/>
        <v/>
      </c>
      <c r="D284" s="42">
        <f t="shared" si="65"/>
        <v>0</v>
      </c>
      <c r="E284" s="42">
        <f t="shared" ref="E284:E347" si="76">IF(C284&gt;$E$6,0,IF(C284=$E$6,D284,$D$28/$D$6))</f>
        <v>0</v>
      </c>
      <c r="F284" s="42">
        <f t="shared" si="55"/>
        <v>0</v>
      </c>
      <c r="G284" s="30"/>
      <c r="H284" s="42" t="str">
        <f t="shared" si="68"/>
        <v/>
      </c>
      <c r="I284" s="30"/>
      <c r="J284" s="30"/>
      <c r="K284" s="30"/>
      <c r="L284" s="30"/>
      <c r="M284" s="30"/>
      <c r="N284" s="30"/>
      <c r="O284" s="44" t="str">
        <f t="shared" si="69"/>
        <v/>
      </c>
      <c r="Q284" s="40" t="str">
        <f t="shared" si="66"/>
        <v/>
      </c>
      <c r="R284" s="42" t="str">
        <f t="shared" si="70"/>
        <v/>
      </c>
      <c r="S284" s="46" t="str">
        <f t="shared" ca="1" si="71"/>
        <v/>
      </c>
      <c r="T284" s="42" t="str">
        <f t="shared" si="72"/>
        <v/>
      </c>
      <c r="U284" s="42" t="str">
        <f t="shared" si="73"/>
        <v/>
      </c>
      <c r="V284" s="30"/>
      <c r="W284" s="42" t="str">
        <f t="shared" si="74"/>
        <v/>
      </c>
      <c r="X284" s="30"/>
      <c r="Y284" s="30"/>
      <c r="Z284" s="30"/>
      <c r="AA284" s="30"/>
      <c r="AB284" s="30"/>
      <c r="AC284" s="30"/>
      <c r="AD284" s="44" t="str">
        <f t="shared" si="75"/>
        <v/>
      </c>
    </row>
    <row r="285" spans="1:30" x14ac:dyDescent="0.25">
      <c r="A285" s="39" t="str">
        <f t="shared" ref="A285:A348" si="77">IF(C285&gt;$E$6,"",EDATE(A284,1))</f>
        <v/>
      </c>
      <c r="B285" s="24" t="str">
        <f t="shared" si="67"/>
        <v/>
      </c>
      <c r="C285" s="40" t="str">
        <f t="shared" si="64"/>
        <v/>
      </c>
      <c r="D285" s="42">
        <f t="shared" si="65"/>
        <v>0</v>
      </c>
      <c r="E285" s="42">
        <f t="shared" si="76"/>
        <v>0</v>
      </c>
      <c r="F285" s="42">
        <f t="shared" ref="F285:F348" si="78">IF(C285&gt;$E$6,0,IF(C285&lt;=$E$7,D285*$D$7*31/360,IF(AND(C285&gt;$E$7,C285&lt;=($E$7+$E$8)),D285*$D$8*31/360,IF(AND(C285&gt;($E$7+$E$8),C285&lt;=($E$7+$E$8+$E$9)),D285*$D$9*31/360,D285*$D$10*31/360))))</f>
        <v>0</v>
      </c>
      <c r="G285" s="30"/>
      <c r="H285" s="42" t="str">
        <f t="shared" si="68"/>
        <v/>
      </c>
      <c r="I285" s="30"/>
      <c r="J285" s="30"/>
      <c r="K285" s="30"/>
      <c r="L285" s="30"/>
      <c r="M285" s="30"/>
      <c r="N285" s="30"/>
      <c r="O285" s="44" t="str">
        <f t="shared" si="69"/>
        <v/>
      </c>
      <c r="Q285" s="40" t="str">
        <f t="shared" si="66"/>
        <v/>
      </c>
      <c r="R285" s="42" t="str">
        <f t="shared" si="70"/>
        <v/>
      </c>
      <c r="S285" s="46" t="str">
        <f t="shared" ca="1" si="71"/>
        <v/>
      </c>
      <c r="T285" s="42" t="str">
        <f t="shared" si="72"/>
        <v/>
      </c>
      <c r="U285" s="42" t="str">
        <f t="shared" si="73"/>
        <v/>
      </c>
      <c r="V285" s="30"/>
      <c r="W285" s="42" t="str">
        <f t="shared" si="74"/>
        <v/>
      </c>
      <c r="X285" s="30"/>
      <c r="Y285" s="30"/>
      <c r="Z285" s="30"/>
      <c r="AA285" s="30"/>
      <c r="AB285" s="30"/>
      <c r="AC285" s="30"/>
      <c r="AD285" s="44" t="str">
        <f t="shared" si="75"/>
        <v/>
      </c>
    </row>
    <row r="286" spans="1:30" x14ac:dyDescent="0.25">
      <c r="A286" s="39" t="str">
        <f t="shared" si="77"/>
        <v/>
      </c>
      <c r="B286" s="24" t="str">
        <f t="shared" si="67"/>
        <v/>
      </c>
      <c r="C286" s="40" t="str">
        <f t="shared" ref="C286:C349" si="79">IF(C285&lt;$D$6,C285+1,"")</f>
        <v/>
      </c>
      <c r="D286" s="42">
        <f t="shared" ref="D286:D349" si="80">IF(C286&gt;$E$6,0,D285-E285)</f>
        <v>0</v>
      </c>
      <c r="E286" s="42">
        <f t="shared" si="76"/>
        <v>0</v>
      </c>
      <c r="F286" s="42">
        <f t="shared" si="78"/>
        <v>0</v>
      </c>
      <c r="G286" s="30"/>
      <c r="H286" s="42" t="str">
        <f t="shared" si="68"/>
        <v/>
      </c>
      <c r="I286" s="30"/>
      <c r="J286" s="30"/>
      <c r="K286" s="30"/>
      <c r="L286" s="30"/>
      <c r="M286" s="30"/>
      <c r="N286" s="30"/>
      <c r="O286" s="44" t="str">
        <f t="shared" si="69"/>
        <v/>
      </c>
      <c r="Q286" s="40" t="str">
        <f t="shared" ref="Q286:Q349" si="81">IF(Q285&lt;$D$6,Q285+1,"")</f>
        <v/>
      </c>
      <c r="R286" s="42" t="str">
        <f t="shared" si="70"/>
        <v/>
      </c>
      <c r="S286" s="46" t="str">
        <f t="shared" ca="1" si="71"/>
        <v/>
      </c>
      <c r="T286" s="42" t="str">
        <f t="shared" si="72"/>
        <v/>
      </c>
      <c r="U286" s="42" t="str">
        <f t="shared" si="73"/>
        <v/>
      </c>
      <c r="V286" s="30"/>
      <c r="W286" s="42" t="str">
        <f t="shared" si="74"/>
        <v/>
      </c>
      <c r="X286" s="30"/>
      <c r="Y286" s="30"/>
      <c r="Z286" s="30"/>
      <c r="AA286" s="30"/>
      <c r="AB286" s="30"/>
      <c r="AC286" s="30"/>
      <c r="AD286" s="44" t="str">
        <f t="shared" si="75"/>
        <v/>
      </c>
    </row>
    <row r="287" spans="1:30" x14ac:dyDescent="0.25">
      <c r="A287" s="39" t="str">
        <f t="shared" si="77"/>
        <v/>
      </c>
      <c r="B287" s="24" t="str">
        <f t="shared" si="67"/>
        <v/>
      </c>
      <c r="C287" s="40" t="str">
        <f t="shared" si="79"/>
        <v/>
      </c>
      <c r="D287" s="42">
        <f t="shared" si="80"/>
        <v>0</v>
      </c>
      <c r="E287" s="42">
        <f t="shared" si="76"/>
        <v>0</v>
      </c>
      <c r="F287" s="42">
        <f t="shared" si="78"/>
        <v>0</v>
      </c>
      <c r="G287" s="30"/>
      <c r="H287" s="42" t="str">
        <f t="shared" si="68"/>
        <v/>
      </c>
      <c r="I287" s="30"/>
      <c r="J287" s="30"/>
      <c r="K287" s="30"/>
      <c r="L287" s="30"/>
      <c r="M287" s="30"/>
      <c r="N287" s="30"/>
      <c r="O287" s="44" t="str">
        <f t="shared" si="69"/>
        <v/>
      </c>
      <c r="Q287" s="40" t="str">
        <f t="shared" si="81"/>
        <v/>
      </c>
      <c r="R287" s="42" t="str">
        <f t="shared" si="70"/>
        <v/>
      </c>
      <c r="S287" s="46" t="str">
        <f t="shared" ca="1" si="71"/>
        <v/>
      </c>
      <c r="T287" s="42" t="str">
        <f t="shared" si="72"/>
        <v/>
      </c>
      <c r="U287" s="42" t="str">
        <f t="shared" si="73"/>
        <v/>
      </c>
      <c r="V287" s="30"/>
      <c r="W287" s="42" t="str">
        <f t="shared" si="74"/>
        <v/>
      </c>
      <c r="X287" s="30"/>
      <c r="Y287" s="30"/>
      <c r="Z287" s="30"/>
      <c r="AA287" s="30"/>
      <c r="AB287" s="30"/>
      <c r="AC287" s="30"/>
      <c r="AD287" s="44" t="str">
        <f t="shared" si="75"/>
        <v/>
      </c>
    </row>
    <row r="288" spans="1:30" x14ac:dyDescent="0.25">
      <c r="A288" s="39" t="str">
        <f t="shared" si="77"/>
        <v/>
      </c>
      <c r="B288" s="24" t="str">
        <f t="shared" si="67"/>
        <v/>
      </c>
      <c r="C288" s="40" t="str">
        <f t="shared" si="79"/>
        <v/>
      </c>
      <c r="D288" s="42">
        <f t="shared" si="80"/>
        <v>0</v>
      </c>
      <c r="E288" s="42">
        <f t="shared" si="76"/>
        <v>0</v>
      </c>
      <c r="F288" s="42">
        <f t="shared" si="78"/>
        <v>0</v>
      </c>
      <c r="G288" s="30"/>
      <c r="H288" s="42" t="str">
        <f t="shared" si="68"/>
        <v/>
      </c>
      <c r="I288" s="30"/>
      <c r="J288" s="30"/>
      <c r="K288" s="30"/>
      <c r="L288" s="30"/>
      <c r="M288" s="30"/>
      <c r="N288" s="30"/>
      <c r="O288" s="44" t="str">
        <f t="shared" si="69"/>
        <v/>
      </c>
      <c r="Q288" s="40" t="str">
        <f t="shared" si="81"/>
        <v/>
      </c>
      <c r="R288" s="42" t="str">
        <f t="shared" si="70"/>
        <v/>
      </c>
      <c r="S288" s="46" t="str">
        <f t="shared" ca="1" si="71"/>
        <v/>
      </c>
      <c r="T288" s="42" t="str">
        <f t="shared" si="72"/>
        <v/>
      </c>
      <c r="U288" s="42" t="str">
        <f t="shared" si="73"/>
        <v/>
      </c>
      <c r="V288" s="30"/>
      <c r="W288" s="42" t="str">
        <f t="shared" si="74"/>
        <v/>
      </c>
      <c r="X288" s="30"/>
      <c r="Y288" s="30"/>
      <c r="Z288" s="30"/>
      <c r="AA288" s="30"/>
      <c r="AB288" s="30"/>
      <c r="AC288" s="30"/>
      <c r="AD288" s="44" t="str">
        <f t="shared" si="75"/>
        <v/>
      </c>
    </row>
    <row r="289" spans="1:30" x14ac:dyDescent="0.25">
      <c r="A289" s="39" t="str">
        <f t="shared" si="77"/>
        <v/>
      </c>
      <c r="B289" s="24" t="str">
        <f t="shared" si="67"/>
        <v/>
      </c>
      <c r="C289" s="40" t="str">
        <f t="shared" si="79"/>
        <v/>
      </c>
      <c r="D289" s="42">
        <f t="shared" si="80"/>
        <v>0</v>
      </c>
      <c r="E289" s="42">
        <f t="shared" si="76"/>
        <v>0</v>
      </c>
      <c r="F289" s="42">
        <f t="shared" si="78"/>
        <v>0</v>
      </c>
      <c r="G289" s="30"/>
      <c r="H289" s="42" t="str">
        <f t="shared" si="68"/>
        <v/>
      </c>
      <c r="I289" s="30"/>
      <c r="J289" s="30"/>
      <c r="K289" s="30"/>
      <c r="L289" s="30"/>
      <c r="M289" s="30"/>
      <c r="N289" s="30"/>
      <c r="O289" s="44" t="str">
        <f t="shared" si="69"/>
        <v/>
      </c>
      <c r="Q289" s="40" t="str">
        <f t="shared" si="81"/>
        <v/>
      </c>
      <c r="R289" s="42" t="str">
        <f t="shared" si="70"/>
        <v/>
      </c>
      <c r="S289" s="46" t="str">
        <f t="shared" ca="1" si="71"/>
        <v/>
      </c>
      <c r="T289" s="42" t="str">
        <f t="shared" si="72"/>
        <v/>
      </c>
      <c r="U289" s="42" t="str">
        <f t="shared" si="73"/>
        <v/>
      </c>
      <c r="V289" s="30"/>
      <c r="W289" s="42" t="str">
        <f t="shared" si="74"/>
        <v/>
      </c>
      <c r="X289" s="30"/>
      <c r="Y289" s="30"/>
      <c r="Z289" s="30"/>
      <c r="AA289" s="30"/>
      <c r="AB289" s="30"/>
      <c r="AC289" s="30"/>
      <c r="AD289" s="44" t="str">
        <f t="shared" si="75"/>
        <v/>
      </c>
    </row>
    <row r="290" spans="1:30" x14ac:dyDescent="0.25">
      <c r="A290" s="39" t="str">
        <f t="shared" si="77"/>
        <v/>
      </c>
      <c r="B290" s="24" t="str">
        <f t="shared" si="67"/>
        <v/>
      </c>
      <c r="C290" s="40" t="str">
        <f t="shared" si="79"/>
        <v/>
      </c>
      <c r="D290" s="42">
        <f t="shared" si="80"/>
        <v>0</v>
      </c>
      <c r="E290" s="42">
        <f t="shared" si="76"/>
        <v>0</v>
      </c>
      <c r="F290" s="42">
        <f t="shared" si="78"/>
        <v>0</v>
      </c>
      <c r="G290" s="30"/>
      <c r="H290" s="42" t="str">
        <f t="shared" si="68"/>
        <v/>
      </c>
      <c r="I290" s="30"/>
      <c r="J290" s="30"/>
      <c r="K290" s="30"/>
      <c r="L290" s="30"/>
      <c r="M290" s="30"/>
      <c r="N290" s="30"/>
      <c r="O290" s="44" t="str">
        <f t="shared" si="69"/>
        <v/>
      </c>
      <c r="Q290" s="40" t="str">
        <f t="shared" si="81"/>
        <v/>
      </c>
      <c r="R290" s="42" t="str">
        <f t="shared" si="70"/>
        <v/>
      </c>
      <c r="S290" s="46" t="str">
        <f t="shared" ca="1" si="71"/>
        <v/>
      </c>
      <c r="T290" s="42" t="str">
        <f t="shared" si="72"/>
        <v/>
      </c>
      <c r="U290" s="42" t="str">
        <f t="shared" si="73"/>
        <v/>
      </c>
      <c r="V290" s="30"/>
      <c r="W290" s="42" t="str">
        <f t="shared" si="74"/>
        <v/>
      </c>
      <c r="X290" s="30"/>
      <c r="Y290" s="30"/>
      <c r="Z290" s="30"/>
      <c r="AA290" s="30"/>
      <c r="AB290" s="30"/>
      <c r="AC290" s="30"/>
      <c r="AD290" s="44" t="str">
        <f t="shared" si="75"/>
        <v/>
      </c>
    </row>
    <row r="291" spans="1:30" x14ac:dyDescent="0.25">
      <c r="A291" s="39" t="str">
        <f t="shared" si="77"/>
        <v/>
      </c>
      <c r="B291" s="24" t="str">
        <f t="shared" si="67"/>
        <v/>
      </c>
      <c r="C291" s="40" t="str">
        <f t="shared" si="79"/>
        <v/>
      </c>
      <c r="D291" s="42">
        <f t="shared" si="80"/>
        <v>0</v>
      </c>
      <c r="E291" s="42">
        <f t="shared" si="76"/>
        <v>0</v>
      </c>
      <c r="F291" s="42">
        <f t="shared" si="78"/>
        <v>0</v>
      </c>
      <c r="G291" s="30"/>
      <c r="H291" s="42" t="str">
        <f t="shared" si="68"/>
        <v/>
      </c>
      <c r="I291" s="30"/>
      <c r="J291" s="30"/>
      <c r="K291" s="30"/>
      <c r="L291" s="30"/>
      <c r="M291" s="30"/>
      <c r="N291" s="30"/>
      <c r="O291" s="44" t="str">
        <f t="shared" si="69"/>
        <v/>
      </c>
      <c r="Q291" s="40" t="str">
        <f t="shared" si="81"/>
        <v/>
      </c>
      <c r="R291" s="42" t="str">
        <f t="shared" si="70"/>
        <v/>
      </c>
      <c r="S291" s="46" t="str">
        <f t="shared" ca="1" si="71"/>
        <v/>
      </c>
      <c r="T291" s="42" t="str">
        <f t="shared" si="72"/>
        <v/>
      </c>
      <c r="U291" s="42" t="str">
        <f t="shared" si="73"/>
        <v/>
      </c>
      <c r="V291" s="30"/>
      <c r="W291" s="42" t="str">
        <f t="shared" si="74"/>
        <v/>
      </c>
      <c r="X291" s="30"/>
      <c r="Y291" s="30"/>
      <c r="Z291" s="30"/>
      <c r="AA291" s="30"/>
      <c r="AB291" s="30"/>
      <c r="AC291" s="30"/>
      <c r="AD291" s="44" t="str">
        <f t="shared" si="75"/>
        <v/>
      </c>
    </row>
    <row r="292" spans="1:30" x14ac:dyDescent="0.25">
      <c r="A292" s="39" t="str">
        <f t="shared" si="77"/>
        <v/>
      </c>
      <c r="B292" s="24" t="str">
        <f t="shared" si="67"/>
        <v/>
      </c>
      <c r="C292" s="40" t="str">
        <f t="shared" si="79"/>
        <v/>
      </c>
      <c r="D292" s="42">
        <f t="shared" si="80"/>
        <v>0</v>
      </c>
      <c r="E292" s="42">
        <f t="shared" si="76"/>
        <v>0</v>
      </c>
      <c r="F292" s="42">
        <f t="shared" si="78"/>
        <v>0</v>
      </c>
      <c r="G292" s="30"/>
      <c r="H292" s="42" t="str">
        <f t="shared" si="68"/>
        <v/>
      </c>
      <c r="I292" s="30"/>
      <c r="J292" s="30"/>
      <c r="K292" s="30"/>
      <c r="L292" s="43" t="str">
        <f>IF(C292&gt;$E$6,"",D292*$D$17)</f>
        <v/>
      </c>
      <c r="M292" s="42" t="str">
        <f>IF(C292&gt;$E$6,"",$D$3*$D$18)</f>
        <v/>
      </c>
      <c r="N292" s="42"/>
      <c r="O292" s="44" t="str">
        <f t="shared" si="69"/>
        <v/>
      </c>
      <c r="Q292" s="40" t="str">
        <f t="shared" si="81"/>
        <v/>
      </c>
      <c r="R292" s="42" t="str">
        <f t="shared" si="70"/>
        <v/>
      </c>
      <c r="S292" s="46" t="str">
        <f t="shared" ca="1" si="71"/>
        <v/>
      </c>
      <c r="T292" s="42" t="str">
        <f t="shared" si="72"/>
        <v/>
      </c>
      <c r="U292" s="42" t="str">
        <f t="shared" si="73"/>
        <v/>
      </c>
      <c r="V292" s="30"/>
      <c r="W292" s="42" t="str">
        <f t="shared" si="74"/>
        <v/>
      </c>
      <c r="X292" s="30"/>
      <c r="Y292" s="30"/>
      <c r="Z292" s="30"/>
      <c r="AA292" s="43" t="str">
        <f>IF(Q292&gt;$E$6,"",R292*$D$17)</f>
        <v/>
      </c>
      <c r="AB292" s="42" t="str">
        <f>IF(Q292&gt;$E$6,"",$D$3*$D$18)</f>
        <v/>
      </c>
      <c r="AC292" s="42"/>
      <c r="AD292" s="44" t="str">
        <f t="shared" si="75"/>
        <v/>
      </c>
    </row>
    <row r="293" spans="1:30" x14ac:dyDescent="0.25">
      <c r="A293" s="39" t="str">
        <f t="shared" si="77"/>
        <v/>
      </c>
      <c r="B293" s="24" t="str">
        <f t="shared" si="67"/>
        <v/>
      </c>
      <c r="C293" s="40" t="str">
        <f t="shared" si="79"/>
        <v/>
      </c>
      <c r="D293" s="42">
        <f t="shared" si="80"/>
        <v>0</v>
      </c>
      <c r="E293" s="42">
        <f t="shared" si="76"/>
        <v>0</v>
      </c>
      <c r="F293" s="42">
        <f t="shared" si="78"/>
        <v>0</v>
      </c>
      <c r="G293" s="30"/>
      <c r="H293" s="42" t="str">
        <f t="shared" si="68"/>
        <v/>
      </c>
      <c r="I293" s="30"/>
      <c r="J293" s="30"/>
      <c r="K293" s="30"/>
      <c r="L293" s="30"/>
      <c r="M293" s="30"/>
      <c r="N293" s="30"/>
      <c r="O293" s="44" t="str">
        <f t="shared" si="69"/>
        <v/>
      </c>
      <c r="Q293" s="40" t="str">
        <f t="shared" si="81"/>
        <v/>
      </c>
      <c r="R293" s="42" t="str">
        <f t="shared" si="70"/>
        <v/>
      </c>
      <c r="S293" s="46" t="str">
        <f t="shared" ca="1" si="71"/>
        <v/>
      </c>
      <c r="T293" s="42" t="str">
        <f t="shared" si="72"/>
        <v/>
      </c>
      <c r="U293" s="42" t="str">
        <f t="shared" si="73"/>
        <v/>
      </c>
      <c r="V293" s="30"/>
      <c r="W293" s="42" t="str">
        <f t="shared" si="74"/>
        <v/>
      </c>
      <c r="X293" s="30"/>
      <c r="Y293" s="30"/>
      <c r="Z293" s="30"/>
      <c r="AA293" s="30"/>
      <c r="AB293" s="30"/>
      <c r="AC293" s="30"/>
      <c r="AD293" s="44" t="str">
        <f t="shared" si="75"/>
        <v/>
      </c>
    </row>
    <row r="294" spans="1:30" x14ac:dyDescent="0.25">
      <c r="A294" s="39" t="str">
        <f t="shared" si="77"/>
        <v/>
      </c>
      <c r="B294" s="24" t="str">
        <f t="shared" si="67"/>
        <v/>
      </c>
      <c r="C294" s="40" t="str">
        <f t="shared" si="79"/>
        <v/>
      </c>
      <c r="D294" s="42">
        <f t="shared" si="80"/>
        <v>0</v>
      </c>
      <c r="E294" s="42">
        <f t="shared" si="76"/>
        <v>0</v>
      </c>
      <c r="F294" s="42">
        <f t="shared" si="78"/>
        <v>0</v>
      </c>
      <c r="G294" s="30"/>
      <c r="H294" s="42" t="str">
        <f t="shared" si="68"/>
        <v/>
      </c>
      <c r="I294" s="30"/>
      <c r="J294" s="30"/>
      <c r="K294" s="30"/>
      <c r="L294" s="30"/>
      <c r="M294" s="30"/>
      <c r="N294" s="30"/>
      <c r="O294" s="44" t="str">
        <f t="shared" si="69"/>
        <v/>
      </c>
      <c r="Q294" s="40" t="str">
        <f t="shared" si="81"/>
        <v/>
      </c>
      <c r="R294" s="42" t="str">
        <f t="shared" si="70"/>
        <v/>
      </c>
      <c r="S294" s="46" t="str">
        <f t="shared" ca="1" si="71"/>
        <v/>
      </c>
      <c r="T294" s="42" t="str">
        <f t="shared" si="72"/>
        <v/>
      </c>
      <c r="U294" s="42" t="str">
        <f t="shared" si="73"/>
        <v/>
      </c>
      <c r="V294" s="30"/>
      <c r="W294" s="42" t="str">
        <f t="shared" si="74"/>
        <v/>
      </c>
      <c r="X294" s="30"/>
      <c r="Y294" s="30"/>
      <c r="Z294" s="30"/>
      <c r="AA294" s="30"/>
      <c r="AB294" s="30"/>
      <c r="AC294" s="30"/>
      <c r="AD294" s="44" t="str">
        <f t="shared" si="75"/>
        <v/>
      </c>
    </row>
    <row r="295" spans="1:30" x14ac:dyDescent="0.25">
      <c r="A295" s="39" t="str">
        <f t="shared" si="77"/>
        <v/>
      </c>
      <c r="B295" s="24" t="str">
        <f t="shared" si="67"/>
        <v/>
      </c>
      <c r="C295" s="40" t="str">
        <f t="shared" si="79"/>
        <v/>
      </c>
      <c r="D295" s="42">
        <f t="shared" si="80"/>
        <v>0</v>
      </c>
      <c r="E295" s="42">
        <f t="shared" si="76"/>
        <v>0</v>
      </c>
      <c r="F295" s="42">
        <f t="shared" si="78"/>
        <v>0</v>
      </c>
      <c r="G295" s="30"/>
      <c r="H295" s="42" t="str">
        <f t="shared" si="68"/>
        <v/>
      </c>
      <c r="I295" s="30"/>
      <c r="J295" s="30"/>
      <c r="K295" s="30"/>
      <c r="L295" s="30"/>
      <c r="M295" s="30"/>
      <c r="N295" s="30"/>
      <c r="O295" s="44" t="str">
        <f t="shared" si="69"/>
        <v/>
      </c>
      <c r="Q295" s="40" t="str">
        <f t="shared" si="81"/>
        <v/>
      </c>
      <c r="R295" s="42" t="str">
        <f t="shared" si="70"/>
        <v/>
      </c>
      <c r="S295" s="46" t="str">
        <f t="shared" ca="1" si="71"/>
        <v/>
      </c>
      <c r="T295" s="42" t="str">
        <f t="shared" si="72"/>
        <v/>
      </c>
      <c r="U295" s="42" t="str">
        <f t="shared" si="73"/>
        <v/>
      </c>
      <c r="V295" s="30"/>
      <c r="W295" s="42" t="str">
        <f t="shared" si="74"/>
        <v/>
      </c>
      <c r="X295" s="30"/>
      <c r="Y295" s="30"/>
      <c r="Z295" s="30"/>
      <c r="AA295" s="30"/>
      <c r="AB295" s="30"/>
      <c r="AC295" s="30"/>
      <c r="AD295" s="44" t="str">
        <f t="shared" si="75"/>
        <v/>
      </c>
    </row>
    <row r="296" spans="1:30" x14ac:dyDescent="0.25">
      <c r="A296" s="39" t="str">
        <f t="shared" si="77"/>
        <v/>
      </c>
      <c r="B296" s="24" t="str">
        <f t="shared" si="67"/>
        <v/>
      </c>
      <c r="C296" s="40" t="str">
        <f t="shared" si="79"/>
        <v/>
      </c>
      <c r="D296" s="42">
        <f t="shared" si="80"/>
        <v>0</v>
      </c>
      <c r="E296" s="42">
        <f t="shared" si="76"/>
        <v>0</v>
      </c>
      <c r="F296" s="42">
        <f t="shared" si="78"/>
        <v>0</v>
      </c>
      <c r="G296" s="30"/>
      <c r="H296" s="42" t="str">
        <f t="shared" si="68"/>
        <v/>
      </c>
      <c r="I296" s="30"/>
      <c r="J296" s="30"/>
      <c r="K296" s="30"/>
      <c r="L296" s="30"/>
      <c r="M296" s="30"/>
      <c r="N296" s="30"/>
      <c r="O296" s="44" t="str">
        <f t="shared" si="69"/>
        <v/>
      </c>
      <c r="Q296" s="40" t="str">
        <f t="shared" si="81"/>
        <v/>
      </c>
      <c r="R296" s="42" t="str">
        <f t="shared" si="70"/>
        <v/>
      </c>
      <c r="S296" s="46" t="str">
        <f t="shared" ca="1" si="71"/>
        <v/>
      </c>
      <c r="T296" s="42" t="str">
        <f t="shared" si="72"/>
        <v/>
      </c>
      <c r="U296" s="42" t="str">
        <f t="shared" si="73"/>
        <v/>
      </c>
      <c r="V296" s="30"/>
      <c r="W296" s="42" t="str">
        <f t="shared" si="74"/>
        <v/>
      </c>
      <c r="X296" s="30"/>
      <c r="Y296" s="30"/>
      <c r="Z296" s="30"/>
      <c r="AA296" s="30"/>
      <c r="AB296" s="30"/>
      <c r="AC296" s="30"/>
      <c r="AD296" s="44" t="str">
        <f t="shared" si="75"/>
        <v/>
      </c>
    </row>
    <row r="297" spans="1:30" x14ac:dyDescent="0.25">
      <c r="A297" s="39" t="str">
        <f t="shared" si="77"/>
        <v/>
      </c>
      <c r="B297" s="24" t="str">
        <f t="shared" si="67"/>
        <v/>
      </c>
      <c r="C297" s="40" t="str">
        <f t="shared" si="79"/>
        <v/>
      </c>
      <c r="D297" s="42">
        <f t="shared" si="80"/>
        <v>0</v>
      </c>
      <c r="E297" s="42">
        <f t="shared" si="76"/>
        <v>0</v>
      </c>
      <c r="F297" s="42">
        <f t="shared" si="78"/>
        <v>0</v>
      </c>
      <c r="G297" s="30"/>
      <c r="H297" s="42" t="str">
        <f t="shared" si="68"/>
        <v/>
      </c>
      <c r="I297" s="30"/>
      <c r="J297" s="30"/>
      <c r="K297" s="30"/>
      <c r="L297" s="30"/>
      <c r="M297" s="30"/>
      <c r="N297" s="30"/>
      <c r="O297" s="44" t="str">
        <f t="shared" si="69"/>
        <v/>
      </c>
      <c r="Q297" s="40" t="str">
        <f t="shared" si="81"/>
        <v/>
      </c>
      <c r="R297" s="42" t="str">
        <f t="shared" si="70"/>
        <v/>
      </c>
      <c r="S297" s="46" t="str">
        <f t="shared" ca="1" si="71"/>
        <v/>
      </c>
      <c r="T297" s="42" t="str">
        <f t="shared" si="72"/>
        <v/>
      </c>
      <c r="U297" s="42" t="str">
        <f t="shared" si="73"/>
        <v/>
      </c>
      <c r="V297" s="30"/>
      <c r="W297" s="42" t="str">
        <f t="shared" si="74"/>
        <v/>
      </c>
      <c r="X297" s="30"/>
      <c r="Y297" s="30"/>
      <c r="Z297" s="30"/>
      <c r="AA297" s="30"/>
      <c r="AB297" s="30"/>
      <c r="AC297" s="30"/>
      <c r="AD297" s="44" t="str">
        <f t="shared" si="75"/>
        <v/>
      </c>
    </row>
    <row r="298" spans="1:30" x14ac:dyDescent="0.25">
      <c r="A298" s="39" t="str">
        <f t="shared" si="77"/>
        <v/>
      </c>
      <c r="B298" s="24" t="str">
        <f t="shared" si="67"/>
        <v/>
      </c>
      <c r="C298" s="40" t="str">
        <f t="shared" si="79"/>
        <v/>
      </c>
      <c r="D298" s="42">
        <f t="shared" si="80"/>
        <v>0</v>
      </c>
      <c r="E298" s="42">
        <f t="shared" si="76"/>
        <v>0</v>
      </c>
      <c r="F298" s="42">
        <f t="shared" si="78"/>
        <v>0</v>
      </c>
      <c r="G298" s="30"/>
      <c r="H298" s="42" t="str">
        <f t="shared" si="68"/>
        <v/>
      </c>
      <c r="I298" s="30"/>
      <c r="J298" s="30"/>
      <c r="K298" s="30"/>
      <c r="L298" s="30"/>
      <c r="M298" s="30"/>
      <c r="N298" s="30"/>
      <c r="O298" s="44" t="str">
        <f t="shared" si="69"/>
        <v/>
      </c>
      <c r="Q298" s="40" t="str">
        <f t="shared" si="81"/>
        <v/>
      </c>
      <c r="R298" s="42" t="str">
        <f t="shared" si="70"/>
        <v/>
      </c>
      <c r="S298" s="46" t="str">
        <f t="shared" ca="1" si="71"/>
        <v/>
      </c>
      <c r="T298" s="42" t="str">
        <f t="shared" si="72"/>
        <v/>
      </c>
      <c r="U298" s="42" t="str">
        <f t="shared" si="73"/>
        <v/>
      </c>
      <c r="V298" s="30"/>
      <c r="W298" s="42" t="str">
        <f t="shared" si="74"/>
        <v/>
      </c>
      <c r="X298" s="30"/>
      <c r="Y298" s="30"/>
      <c r="Z298" s="30"/>
      <c r="AA298" s="30"/>
      <c r="AB298" s="30"/>
      <c r="AC298" s="30"/>
      <c r="AD298" s="44" t="str">
        <f t="shared" si="75"/>
        <v/>
      </c>
    </row>
    <row r="299" spans="1:30" x14ac:dyDescent="0.25">
      <c r="A299" s="39" t="str">
        <f t="shared" si="77"/>
        <v/>
      </c>
      <c r="B299" s="24" t="str">
        <f t="shared" si="67"/>
        <v/>
      </c>
      <c r="C299" s="40" t="str">
        <f t="shared" si="79"/>
        <v/>
      </c>
      <c r="D299" s="42">
        <f t="shared" si="80"/>
        <v>0</v>
      </c>
      <c r="E299" s="42">
        <f t="shared" si="76"/>
        <v>0</v>
      </c>
      <c r="F299" s="42">
        <f t="shared" si="78"/>
        <v>0</v>
      </c>
      <c r="G299" s="30"/>
      <c r="H299" s="42" t="str">
        <f t="shared" si="68"/>
        <v/>
      </c>
      <c r="I299" s="30"/>
      <c r="J299" s="30"/>
      <c r="K299" s="30"/>
      <c r="L299" s="30"/>
      <c r="M299" s="30"/>
      <c r="N299" s="30"/>
      <c r="O299" s="44" t="str">
        <f t="shared" si="69"/>
        <v/>
      </c>
      <c r="Q299" s="40" t="str">
        <f t="shared" si="81"/>
        <v/>
      </c>
      <c r="R299" s="42" t="str">
        <f t="shared" si="70"/>
        <v/>
      </c>
      <c r="S299" s="46" t="str">
        <f t="shared" ca="1" si="71"/>
        <v/>
      </c>
      <c r="T299" s="42" t="str">
        <f t="shared" si="72"/>
        <v/>
      </c>
      <c r="U299" s="42" t="str">
        <f t="shared" si="73"/>
        <v/>
      </c>
      <c r="V299" s="30"/>
      <c r="W299" s="42" t="str">
        <f t="shared" si="74"/>
        <v/>
      </c>
      <c r="X299" s="30"/>
      <c r="Y299" s="30"/>
      <c r="Z299" s="30"/>
      <c r="AA299" s="30"/>
      <c r="AB299" s="30"/>
      <c r="AC299" s="30"/>
      <c r="AD299" s="44" t="str">
        <f t="shared" si="75"/>
        <v/>
      </c>
    </row>
    <row r="300" spans="1:30" x14ac:dyDescent="0.25">
      <c r="A300" s="39" t="str">
        <f t="shared" si="77"/>
        <v/>
      </c>
      <c r="B300" s="24" t="str">
        <f t="shared" si="67"/>
        <v/>
      </c>
      <c r="C300" s="40" t="str">
        <f t="shared" si="79"/>
        <v/>
      </c>
      <c r="D300" s="42">
        <f t="shared" si="80"/>
        <v>0</v>
      </c>
      <c r="E300" s="42">
        <f t="shared" si="76"/>
        <v>0</v>
      </c>
      <c r="F300" s="42">
        <f t="shared" si="78"/>
        <v>0</v>
      </c>
      <c r="G300" s="30"/>
      <c r="H300" s="42" t="str">
        <f t="shared" si="68"/>
        <v/>
      </c>
      <c r="I300" s="30"/>
      <c r="J300" s="30"/>
      <c r="K300" s="30"/>
      <c r="L300" s="30"/>
      <c r="M300" s="30"/>
      <c r="N300" s="30"/>
      <c r="O300" s="44" t="str">
        <f t="shared" si="69"/>
        <v/>
      </c>
      <c r="Q300" s="40" t="str">
        <f t="shared" si="81"/>
        <v/>
      </c>
      <c r="R300" s="42" t="str">
        <f t="shared" si="70"/>
        <v/>
      </c>
      <c r="S300" s="46" t="str">
        <f t="shared" ref="S300:S331" ca="1" si="82">IF(Q300&gt;$E$6,"",IF(Q300&lt;=$E$7,PMT($D$7/12,$D$6,-$D$5),IF(AND(Q300&gt;$E$7,Q300&lt;=($E$7+$E$8)),PMT($D$8/12,$D$6-$E$7,INDIRECT(ADDRESS($E$7+MATCH($Q$28,$Q:$Q,0),16))*-1),IF(AND(Q300&gt;($E$7+$E$8),Q300&lt;=($E$7+$E$8+$E$9)),PMT($D$9/12,$D$6-$E$7-$E$8,INDIRECT(ADDRESS($E$7+$E$8+MATCH($Q$28,$Q:$Q,0),16))*-1),PMT($D$10/12,$D$6-$E$7-$E$8-$E$9,INDIRECT(ADDRESS($E$7+$E$8+$E$9+MATCH($Q$28,$Q:$Q,0),16))*-1)))))</f>
        <v/>
      </c>
      <c r="T300" s="42" t="str">
        <f t="shared" si="72"/>
        <v/>
      </c>
      <c r="U300" s="42" t="str">
        <f t="shared" si="73"/>
        <v/>
      </c>
      <c r="V300" s="30"/>
      <c r="W300" s="42" t="str">
        <f t="shared" si="74"/>
        <v/>
      </c>
      <c r="X300" s="30"/>
      <c r="Y300" s="30"/>
      <c r="Z300" s="30"/>
      <c r="AA300" s="30"/>
      <c r="AB300" s="30"/>
      <c r="AC300" s="30"/>
      <c r="AD300" s="44" t="str">
        <f t="shared" si="75"/>
        <v/>
      </c>
    </row>
    <row r="301" spans="1:30" x14ac:dyDescent="0.25">
      <c r="A301" s="39" t="str">
        <f t="shared" si="77"/>
        <v/>
      </c>
      <c r="B301" s="24" t="str">
        <f t="shared" si="67"/>
        <v/>
      </c>
      <c r="C301" s="40" t="str">
        <f t="shared" si="79"/>
        <v/>
      </c>
      <c r="D301" s="42">
        <f t="shared" si="80"/>
        <v>0</v>
      </c>
      <c r="E301" s="42">
        <f t="shared" si="76"/>
        <v>0</v>
      </c>
      <c r="F301" s="42">
        <f t="shared" si="78"/>
        <v>0</v>
      </c>
      <c r="G301" s="30"/>
      <c r="H301" s="42" t="str">
        <f t="shared" si="68"/>
        <v/>
      </c>
      <c r="I301" s="30"/>
      <c r="J301" s="30"/>
      <c r="K301" s="30"/>
      <c r="L301" s="30"/>
      <c r="M301" s="30"/>
      <c r="N301" s="30"/>
      <c r="O301" s="44" t="str">
        <f t="shared" si="69"/>
        <v/>
      </c>
      <c r="Q301" s="40" t="str">
        <f t="shared" si="81"/>
        <v/>
      </c>
      <c r="R301" s="42" t="str">
        <f t="shared" si="70"/>
        <v/>
      </c>
      <c r="S301" s="46" t="str">
        <f t="shared" ca="1" si="82"/>
        <v/>
      </c>
      <c r="T301" s="42" t="str">
        <f t="shared" si="72"/>
        <v/>
      </c>
      <c r="U301" s="42" t="str">
        <f t="shared" si="73"/>
        <v/>
      </c>
      <c r="V301" s="30"/>
      <c r="W301" s="42" t="str">
        <f t="shared" si="74"/>
        <v/>
      </c>
      <c r="X301" s="30"/>
      <c r="Y301" s="30"/>
      <c r="Z301" s="30"/>
      <c r="AA301" s="30"/>
      <c r="AB301" s="30"/>
      <c r="AC301" s="30"/>
      <c r="AD301" s="44" t="str">
        <f t="shared" si="75"/>
        <v/>
      </c>
    </row>
    <row r="302" spans="1:30" x14ac:dyDescent="0.25">
      <c r="A302" s="39" t="str">
        <f t="shared" si="77"/>
        <v/>
      </c>
      <c r="B302" s="24" t="str">
        <f t="shared" si="67"/>
        <v/>
      </c>
      <c r="C302" s="40" t="str">
        <f t="shared" si="79"/>
        <v/>
      </c>
      <c r="D302" s="42">
        <f t="shared" si="80"/>
        <v>0</v>
      </c>
      <c r="E302" s="42">
        <f t="shared" si="76"/>
        <v>0</v>
      </c>
      <c r="F302" s="42">
        <f t="shared" si="78"/>
        <v>0</v>
      </c>
      <c r="G302" s="30"/>
      <c r="H302" s="42" t="str">
        <f t="shared" si="68"/>
        <v/>
      </c>
      <c r="I302" s="30"/>
      <c r="J302" s="30"/>
      <c r="K302" s="30"/>
      <c r="L302" s="30"/>
      <c r="M302" s="30"/>
      <c r="N302" s="30"/>
      <c r="O302" s="44" t="str">
        <f t="shared" si="69"/>
        <v/>
      </c>
      <c r="Q302" s="40" t="str">
        <f t="shared" si="81"/>
        <v/>
      </c>
      <c r="R302" s="42" t="str">
        <f t="shared" si="70"/>
        <v/>
      </c>
      <c r="S302" s="46" t="str">
        <f t="shared" ca="1" si="82"/>
        <v/>
      </c>
      <c r="T302" s="42" t="str">
        <f t="shared" si="72"/>
        <v/>
      </c>
      <c r="U302" s="42" t="str">
        <f t="shared" si="73"/>
        <v/>
      </c>
      <c r="V302" s="30"/>
      <c r="W302" s="42" t="str">
        <f t="shared" si="74"/>
        <v/>
      </c>
      <c r="X302" s="30"/>
      <c r="Y302" s="30"/>
      <c r="Z302" s="30"/>
      <c r="AA302" s="30"/>
      <c r="AB302" s="30"/>
      <c r="AC302" s="30"/>
      <c r="AD302" s="44" t="str">
        <f t="shared" si="75"/>
        <v/>
      </c>
    </row>
    <row r="303" spans="1:30" x14ac:dyDescent="0.25">
      <c r="A303" s="39" t="str">
        <f t="shared" si="77"/>
        <v/>
      </c>
      <c r="B303" s="24" t="str">
        <f t="shared" si="67"/>
        <v/>
      </c>
      <c r="C303" s="40" t="str">
        <f t="shared" si="79"/>
        <v/>
      </c>
      <c r="D303" s="42">
        <f t="shared" si="80"/>
        <v>0</v>
      </c>
      <c r="E303" s="42">
        <f t="shared" si="76"/>
        <v>0</v>
      </c>
      <c r="F303" s="42">
        <f t="shared" si="78"/>
        <v>0</v>
      </c>
      <c r="G303" s="30"/>
      <c r="H303" s="42" t="str">
        <f t="shared" si="68"/>
        <v/>
      </c>
      <c r="I303" s="30"/>
      <c r="J303" s="30"/>
      <c r="K303" s="30"/>
      <c r="L303" s="30"/>
      <c r="M303" s="30"/>
      <c r="N303" s="30"/>
      <c r="O303" s="44" t="str">
        <f t="shared" si="69"/>
        <v/>
      </c>
      <c r="Q303" s="40" t="str">
        <f t="shared" si="81"/>
        <v/>
      </c>
      <c r="R303" s="42" t="str">
        <f t="shared" si="70"/>
        <v/>
      </c>
      <c r="S303" s="46" t="str">
        <f t="shared" ca="1" si="82"/>
        <v/>
      </c>
      <c r="T303" s="42" t="str">
        <f t="shared" si="72"/>
        <v/>
      </c>
      <c r="U303" s="42" t="str">
        <f t="shared" si="73"/>
        <v/>
      </c>
      <c r="V303" s="30"/>
      <c r="W303" s="42" t="str">
        <f t="shared" si="74"/>
        <v/>
      </c>
      <c r="X303" s="30"/>
      <c r="Y303" s="30"/>
      <c r="Z303" s="30"/>
      <c r="AA303" s="30"/>
      <c r="AB303" s="30"/>
      <c r="AC303" s="30"/>
      <c r="AD303" s="44" t="str">
        <f t="shared" si="75"/>
        <v/>
      </c>
    </row>
    <row r="304" spans="1:30" x14ac:dyDescent="0.25">
      <c r="A304" s="39" t="str">
        <f t="shared" si="77"/>
        <v/>
      </c>
      <c r="B304" s="24" t="str">
        <f t="shared" si="67"/>
        <v/>
      </c>
      <c r="C304" s="40" t="str">
        <f t="shared" si="79"/>
        <v/>
      </c>
      <c r="D304" s="42">
        <f t="shared" si="80"/>
        <v>0</v>
      </c>
      <c r="E304" s="42">
        <f t="shared" si="76"/>
        <v>0</v>
      </c>
      <c r="F304" s="42">
        <f t="shared" si="78"/>
        <v>0</v>
      </c>
      <c r="G304" s="30"/>
      <c r="H304" s="42" t="str">
        <f t="shared" si="68"/>
        <v/>
      </c>
      <c r="I304" s="30"/>
      <c r="J304" s="30"/>
      <c r="K304" s="30"/>
      <c r="L304" s="43" t="str">
        <f>IF(C304&gt;$E$6,"",D304*$D$17)</f>
        <v/>
      </c>
      <c r="M304" s="42" t="str">
        <f>IF(C304&gt;$E$6,"",$D$3*$D$18)</f>
        <v/>
      </c>
      <c r="N304" s="42"/>
      <c r="O304" s="44" t="str">
        <f t="shared" si="69"/>
        <v/>
      </c>
      <c r="Q304" s="40" t="str">
        <f t="shared" si="81"/>
        <v/>
      </c>
      <c r="R304" s="42" t="str">
        <f t="shared" si="70"/>
        <v/>
      </c>
      <c r="S304" s="46" t="str">
        <f t="shared" ca="1" si="82"/>
        <v/>
      </c>
      <c r="T304" s="42" t="str">
        <f t="shared" si="72"/>
        <v/>
      </c>
      <c r="U304" s="42" t="str">
        <f t="shared" si="73"/>
        <v/>
      </c>
      <c r="V304" s="30"/>
      <c r="W304" s="42" t="str">
        <f t="shared" si="74"/>
        <v/>
      </c>
      <c r="X304" s="30"/>
      <c r="Y304" s="30"/>
      <c r="Z304" s="30"/>
      <c r="AA304" s="43" t="str">
        <f>IF(Q304&gt;$E$6,"",R304*$D$17)</f>
        <v/>
      </c>
      <c r="AB304" s="42" t="str">
        <f>IF(Q304&gt;$E$6,"",$D$3*$D$18)</f>
        <v/>
      </c>
      <c r="AC304" s="42"/>
      <c r="AD304" s="44" t="str">
        <f t="shared" si="75"/>
        <v/>
      </c>
    </row>
    <row r="305" spans="1:30" x14ac:dyDescent="0.25">
      <c r="A305" s="39" t="str">
        <f t="shared" si="77"/>
        <v/>
      </c>
      <c r="B305" s="24" t="str">
        <f t="shared" si="67"/>
        <v/>
      </c>
      <c r="C305" s="40" t="str">
        <f t="shared" si="79"/>
        <v/>
      </c>
      <c r="D305" s="42">
        <f t="shared" si="80"/>
        <v>0</v>
      </c>
      <c r="E305" s="42">
        <f t="shared" si="76"/>
        <v>0</v>
      </c>
      <c r="F305" s="42">
        <f t="shared" si="78"/>
        <v>0</v>
      </c>
      <c r="G305" s="30"/>
      <c r="H305" s="42" t="str">
        <f t="shared" si="68"/>
        <v/>
      </c>
      <c r="I305" s="30"/>
      <c r="J305" s="30"/>
      <c r="K305" s="30"/>
      <c r="L305" s="30"/>
      <c r="M305" s="30"/>
      <c r="N305" s="30"/>
      <c r="O305" s="44" t="str">
        <f t="shared" si="69"/>
        <v/>
      </c>
      <c r="Q305" s="40" t="str">
        <f t="shared" si="81"/>
        <v/>
      </c>
      <c r="R305" s="42" t="str">
        <f t="shared" si="70"/>
        <v/>
      </c>
      <c r="S305" s="46" t="str">
        <f t="shared" ca="1" si="82"/>
        <v/>
      </c>
      <c r="T305" s="42" t="str">
        <f t="shared" si="72"/>
        <v/>
      </c>
      <c r="U305" s="42" t="str">
        <f t="shared" si="73"/>
        <v/>
      </c>
      <c r="V305" s="30"/>
      <c r="W305" s="42" t="str">
        <f t="shared" si="74"/>
        <v/>
      </c>
      <c r="X305" s="30"/>
      <c r="Y305" s="30"/>
      <c r="Z305" s="30"/>
      <c r="AA305" s="30"/>
      <c r="AB305" s="30"/>
      <c r="AC305" s="30"/>
      <c r="AD305" s="44" t="str">
        <f t="shared" si="75"/>
        <v/>
      </c>
    </row>
    <row r="306" spans="1:30" x14ac:dyDescent="0.25">
      <c r="A306" s="39" t="str">
        <f t="shared" si="77"/>
        <v/>
      </c>
      <c r="B306" s="24" t="str">
        <f t="shared" si="67"/>
        <v/>
      </c>
      <c r="C306" s="40" t="str">
        <f t="shared" si="79"/>
        <v/>
      </c>
      <c r="D306" s="42">
        <f t="shared" si="80"/>
        <v>0</v>
      </c>
      <c r="E306" s="42">
        <f t="shared" si="76"/>
        <v>0</v>
      </c>
      <c r="F306" s="42">
        <f t="shared" si="78"/>
        <v>0</v>
      </c>
      <c r="G306" s="30"/>
      <c r="H306" s="42" t="str">
        <f t="shared" si="68"/>
        <v/>
      </c>
      <c r="I306" s="30"/>
      <c r="J306" s="30"/>
      <c r="K306" s="30"/>
      <c r="L306" s="30"/>
      <c r="M306" s="30"/>
      <c r="N306" s="30"/>
      <c r="O306" s="44" t="str">
        <f t="shared" si="69"/>
        <v/>
      </c>
      <c r="Q306" s="40" t="str">
        <f t="shared" si="81"/>
        <v/>
      </c>
      <c r="R306" s="42" t="str">
        <f t="shared" si="70"/>
        <v/>
      </c>
      <c r="S306" s="46" t="str">
        <f t="shared" ca="1" si="82"/>
        <v/>
      </c>
      <c r="T306" s="42" t="str">
        <f t="shared" si="72"/>
        <v/>
      </c>
      <c r="U306" s="42" t="str">
        <f t="shared" si="73"/>
        <v/>
      </c>
      <c r="V306" s="30"/>
      <c r="W306" s="42" t="str">
        <f t="shared" si="74"/>
        <v/>
      </c>
      <c r="X306" s="30"/>
      <c r="Y306" s="30"/>
      <c r="Z306" s="30"/>
      <c r="AA306" s="30"/>
      <c r="AB306" s="30"/>
      <c r="AC306" s="30"/>
      <c r="AD306" s="44" t="str">
        <f t="shared" si="75"/>
        <v/>
      </c>
    </row>
    <row r="307" spans="1:30" x14ac:dyDescent="0.25">
      <c r="A307" s="39" t="str">
        <f t="shared" si="77"/>
        <v/>
      </c>
      <c r="B307" s="24" t="str">
        <f t="shared" si="67"/>
        <v/>
      </c>
      <c r="C307" s="40" t="str">
        <f t="shared" si="79"/>
        <v/>
      </c>
      <c r="D307" s="42">
        <f t="shared" si="80"/>
        <v>0</v>
      </c>
      <c r="E307" s="42">
        <f t="shared" si="76"/>
        <v>0</v>
      </c>
      <c r="F307" s="42">
        <f t="shared" si="78"/>
        <v>0</v>
      </c>
      <c r="G307" s="30"/>
      <c r="H307" s="42" t="str">
        <f t="shared" si="68"/>
        <v/>
      </c>
      <c r="I307" s="30"/>
      <c r="J307" s="30"/>
      <c r="K307" s="30"/>
      <c r="L307" s="30"/>
      <c r="M307" s="30"/>
      <c r="N307" s="30"/>
      <c r="O307" s="44" t="str">
        <f t="shared" si="69"/>
        <v/>
      </c>
      <c r="Q307" s="40" t="str">
        <f t="shared" si="81"/>
        <v/>
      </c>
      <c r="R307" s="42" t="str">
        <f t="shared" si="70"/>
        <v/>
      </c>
      <c r="S307" s="46" t="str">
        <f t="shared" ca="1" si="82"/>
        <v/>
      </c>
      <c r="T307" s="42" t="str">
        <f t="shared" si="72"/>
        <v/>
      </c>
      <c r="U307" s="42" t="str">
        <f t="shared" si="73"/>
        <v/>
      </c>
      <c r="V307" s="30"/>
      <c r="W307" s="42" t="str">
        <f t="shared" si="74"/>
        <v/>
      </c>
      <c r="X307" s="30"/>
      <c r="Y307" s="30"/>
      <c r="Z307" s="30"/>
      <c r="AA307" s="30"/>
      <c r="AB307" s="30"/>
      <c r="AC307" s="30"/>
      <c r="AD307" s="44" t="str">
        <f t="shared" si="75"/>
        <v/>
      </c>
    </row>
    <row r="308" spans="1:30" x14ac:dyDescent="0.25">
      <c r="A308" s="39" t="str">
        <f t="shared" si="77"/>
        <v/>
      </c>
      <c r="B308" s="24" t="str">
        <f t="shared" si="67"/>
        <v/>
      </c>
      <c r="C308" s="40" t="str">
        <f t="shared" si="79"/>
        <v/>
      </c>
      <c r="D308" s="42">
        <f t="shared" si="80"/>
        <v>0</v>
      </c>
      <c r="E308" s="42">
        <f t="shared" si="76"/>
        <v>0</v>
      </c>
      <c r="F308" s="42">
        <f t="shared" si="78"/>
        <v>0</v>
      </c>
      <c r="G308" s="30"/>
      <c r="H308" s="42" t="str">
        <f t="shared" si="68"/>
        <v/>
      </c>
      <c r="I308" s="30"/>
      <c r="J308" s="30"/>
      <c r="K308" s="30"/>
      <c r="L308" s="30"/>
      <c r="M308" s="30"/>
      <c r="N308" s="30"/>
      <c r="O308" s="44" t="str">
        <f t="shared" si="69"/>
        <v/>
      </c>
      <c r="Q308" s="40" t="str">
        <f t="shared" si="81"/>
        <v/>
      </c>
      <c r="R308" s="42" t="str">
        <f t="shared" si="70"/>
        <v/>
      </c>
      <c r="S308" s="46" t="str">
        <f t="shared" ca="1" si="82"/>
        <v/>
      </c>
      <c r="T308" s="42" t="str">
        <f t="shared" si="72"/>
        <v/>
      </c>
      <c r="U308" s="42" t="str">
        <f t="shared" si="73"/>
        <v/>
      </c>
      <c r="V308" s="30"/>
      <c r="W308" s="42" t="str">
        <f t="shared" si="74"/>
        <v/>
      </c>
      <c r="X308" s="30"/>
      <c r="Y308" s="30"/>
      <c r="Z308" s="30"/>
      <c r="AA308" s="30"/>
      <c r="AB308" s="30"/>
      <c r="AC308" s="30"/>
      <c r="AD308" s="44" t="str">
        <f t="shared" si="75"/>
        <v/>
      </c>
    </row>
    <row r="309" spans="1:30" x14ac:dyDescent="0.25">
      <c r="A309" s="39" t="str">
        <f t="shared" si="77"/>
        <v/>
      </c>
      <c r="B309" s="24" t="str">
        <f t="shared" si="67"/>
        <v/>
      </c>
      <c r="C309" s="40" t="str">
        <f t="shared" si="79"/>
        <v/>
      </c>
      <c r="D309" s="42">
        <f t="shared" si="80"/>
        <v>0</v>
      </c>
      <c r="E309" s="42">
        <f t="shared" si="76"/>
        <v>0</v>
      </c>
      <c r="F309" s="42">
        <f t="shared" si="78"/>
        <v>0</v>
      </c>
      <c r="G309" s="30"/>
      <c r="H309" s="42" t="str">
        <f t="shared" si="68"/>
        <v/>
      </c>
      <c r="I309" s="30"/>
      <c r="J309" s="30"/>
      <c r="K309" s="30"/>
      <c r="L309" s="30"/>
      <c r="M309" s="30"/>
      <c r="N309" s="30"/>
      <c r="O309" s="44" t="str">
        <f t="shared" si="69"/>
        <v/>
      </c>
      <c r="Q309" s="40" t="str">
        <f t="shared" si="81"/>
        <v/>
      </c>
      <c r="R309" s="42" t="str">
        <f t="shared" si="70"/>
        <v/>
      </c>
      <c r="S309" s="46" t="str">
        <f t="shared" ca="1" si="82"/>
        <v/>
      </c>
      <c r="T309" s="42" t="str">
        <f t="shared" si="72"/>
        <v/>
      </c>
      <c r="U309" s="42" t="str">
        <f t="shared" si="73"/>
        <v/>
      </c>
      <c r="V309" s="30"/>
      <c r="W309" s="42" t="str">
        <f t="shared" si="74"/>
        <v/>
      </c>
      <c r="X309" s="30"/>
      <c r="Y309" s="30"/>
      <c r="Z309" s="30"/>
      <c r="AA309" s="30"/>
      <c r="AB309" s="30"/>
      <c r="AC309" s="30"/>
      <c r="AD309" s="44" t="str">
        <f t="shared" si="75"/>
        <v/>
      </c>
    </row>
    <row r="310" spans="1:30" x14ac:dyDescent="0.25">
      <c r="A310" s="39" t="str">
        <f t="shared" si="77"/>
        <v/>
      </c>
      <c r="B310" s="24" t="str">
        <f t="shared" si="67"/>
        <v/>
      </c>
      <c r="C310" s="40" t="str">
        <f t="shared" si="79"/>
        <v/>
      </c>
      <c r="D310" s="42">
        <f t="shared" si="80"/>
        <v>0</v>
      </c>
      <c r="E310" s="42">
        <f t="shared" si="76"/>
        <v>0</v>
      </c>
      <c r="F310" s="42">
        <f t="shared" si="78"/>
        <v>0</v>
      </c>
      <c r="G310" s="30"/>
      <c r="H310" s="42" t="str">
        <f t="shared" si="68"/>
        <v/>
      </c>
      <c r="I310" s="30"/>
      <c r="J310" s="30"/>
      <c r="K310" s="30"/>
      <c r="L310" s="30"/>
      <c r="M310" s="30"/>
      <c r="N310" s="30"/>
      <c r="O310" s="44" t="str">
        <f t="shared" si="69"/>
        <v/>
      </c>
      <c r="Q310" s="40" t="str">
        <f t="shared" si="81"/>
        <v/>
      </c>
      <c r="R310" s="42" t="str">
        <f t="shared" si="70"/>
        <v/>
      </c>
      <c r="S310" s="46" t="str">
        <f t="shared" ca="1" si="82"/>
        <v/>
      </c>
      <c r="T310" s="42" t="str">
        <f t="shared" si="72"/>
        <v/>
      </c>
      <c r="U310" s="42" t="str">
        <f t="shared" si="73"/>
        <v/>
      </c>
      <c r="V310" s="30"/>
      <c r="W310" s="42" t="str">
        <f t="shared" si="74"/>
        <v/>
      </c>
      <c r="X310" s="30"/>
      <c r="Y310" s="30"/>
      <c r="Z310" s="30"/>
      <c r="AA310" s="30"/>
      <c r="AB310" s="30"/>
      <c r="AC310" s="30"/>
      <c r="AD310" s="44" t="str">
        <f t="shared" si="75"/>
        <v/>
      </c>
    </row>
    <row r="311" spans="1:30" x14ac:dyDescent="0.25">
      <c r="A311" s="39" t="str">
        <f t="shared" si="77"/>
        <v/>
      </c>
      <c r="B311" s="24" t="str">
        <f t="shared" si="67"/>
        <v/>
      </c>
      <c r="C311" s="40" t="str">
        <f t="shared" si="79"/>
        <v/>
      </c>
      <c r="D311" s="42">
        <f t="shared" si="80"/>
        <v>0</v>
      </c>
      <c r="E311" s="42">
        <f t="shared" si="76"/>
        <v>0</v>
      </c>
      <c r="F311" s="42">
        <f t="shared" si="78"/>
        <v>0</v>
      </c>
      <c r="G311" s="30"/>
      <c r="H311" s="42" t="str">
        <f t="shared" si="68"/>
        <v/>
      </c>
      <c r="I311" s="30"/>
      <c r="J311" s="30"/>
      <c r="K311" s="30"/>
      <c r="L311" s="30"/>
      <c r="M311" s="30"/>
      <c r="N311" s="30"/>
      <c r="O311" s="44" t="str">
        <f t="shared" si="69"/>
        <v/>
      </c>
      <c r="Q311" s="40" t="str">
        <f t="shared" si="81"/>
        <v/>
      </c>
      <c r="R311" s="42" t="str">
        <f t="shared" si="70"/>
        <v/>
      </c>
      <c r="S311" s="46" t="str">
        <f t="shared" ca="1" si="82"/>
        <v/>
      </c>
      <c r="T311" s="42" t="str">
        <f t="shared" si="72"/>
        <v/>
      </c>
      <c r="U311" s="42" t="str">
        <f t="shared" si="73"/>
        <v/>
      </c>
      <c r="V311" s="30"/>
      <c r="W311" s="42" t="str">
        <f t="shared" si="74"/>
        <v/>
      </c>
      <c r="X311" s="30"/>
      <c r="Y311" s="30"/>
      <c r="Z311" s="30"/>
      <c r="AA311" s="30"/>
      <c r="AB311" s="30"/>
      <c r="AC311" s="30"/>
      <c r="AD311" s="44" t="str">
        <f t="shared" si="75"/>
        <v/>
      </c>
    </row>
    <row r="312" spans="1:30" x14ac:dyDescent="0.25">
      <c r="A312" s="39" t="str">
        <f t="shared" si="77"/>
        <v/>
      </c>
      <c r="B312" s="24" t="str">
        <f t="shared" si="67"/>
        <v/>
      </c>
      <c r="C312" s="40" t="str">
        <f t="shared" si="79"/>
        <v/>
      </c>
      <c r="D312" s="42">
        <f t="shared" si="80"/>
        <v>0</v>
      </c>
      <c r="E312" s="42">
        <f t="shared" si="76"/>
        <v>0</v>
      </c>
      <c r="F312" s="42">
        <f t="shared" si="78"/>
        <v>0</v>
      </c>
      <c r="G312" s="30"/>
      <c r="H312" s="42" t="str">
        <f t="shared" si="68"/>
        <v/>
      </c>
      <c r="I312" s="30"/>
      <c r="J312" s="30"/>
      <c r="K312" s="30"/>
      <c r="L312" s="30"/>
      <c r="M312" s="30"/>
      <c r="N312" s="30"/>
      <c r="O312" s="44" t="str">
        <f t="shared" si="69"/>
        <v/>
      </c>
      <c r="Q312" s="40" t="str">
        <f t="shared" si="81"/>
        <v/>
      </c>
      <c r="R312" s="42" t="str">
        <f t="shared" si="70"/>
        <v/>
      </c>
      <c r="S312" s="46" t="str">
        <f t="shared" ca="1" si="82"/>
        <v/>
      </c>
      <c r="T312" s="42" t="str">
        <f t="shared" si="72"/>
        <v/>
      </c>
      <c r="U312" s="42" t="str">
        <f t="shared" si="73"/>
        <v/>
      </c>
      <c r="V312" s="30"/>
      <c r="W312" s="42" t="str">
        <f t="shared" si="74"/>
        <v/>
      </c>
      <c r="X312" s="30"/>
      <c r="Y312" s="30"/>
      <c r="Z312" s="30"/>
      <c r="AA312" s="30"/>
      <c r="AB312" s="30"/>
      <c r="AC312" s="30"/>
      <c r="AD312" s="44" t="str">
        <f t="shared" si="75"/>
        <v/>
      </c>
    </row>
    <row r="313" spans="1:30" x14ac:dyDescent="0.25">
      <c r="A313" s="39" t="str">
        <f t="shared" si="77"/>
        <v/>
      </c>
      <c r="B313" s="24" t="str">
        <f t="shared" si="67"/>
        <v/>
      </c>
      <c r="C313" s="40" t="str">
        <f t="shared" si="79"/>
        <v/>
      </c>
      <c r="D313" s="42">
        <f t="shared" si="80"/>
        <v>0</v>
      </c>
      <c r="E313" s="42">
        <f t="shared" si="76"/>
        <v>0</v>
      </c>
      <c r="F313" s="42">
        <f t="shared" si="78"/>
        <v>0</v>
      </c>
      <c r="G313" s="30"/>
      <c r="H313" s="42" t="str">
        <f t="shared" si="68"/>
        <v/>
      </c>
      <c r="I313" s="30"/>
      <c r="J313" s="30"/>
      <c r="K313" s="30"/>
      <c r="L313" s="30"/>
      <c r="M313" s="30"/>
      <c r="N313" s="30"/>
      <c r="O313" s="44" t="str">
        <f t="shared" si="69"/>
        <v/>
      </c>
      <c r="Q313" s="40" t="str">
        <f t="shared" si="81"/>
        <v/>
      </c>
      <c r="R313" s="42" t="str">
        <f t="shared" si="70"/>
        <v/>
      </c>
      <c r="S313" s="46" t="str">
        <f t="shared" ca="1" si="82"/>
        <v/>
      </c>
      <c r="T313" s="42" t="str">
        <f t="shared" si="72"/>
        <v/>
      </c>
      <c r="U313" s="42" t="str">
        <f t="shared" si="73"/>
        <v/>
      </c>
      <c r="V313" s="30"/>
      <c r="W313" s="42" t="str">
        <f t="shared" si="74"/>
        <v/>
      </c>
      <c r="X313" s="30"/>
      <c r="Y313" s="30"/>
      <c r="Z313" s="30"/>
      <c r="AA313" s="30"/>
      <c r="AB313" s="30"/>
      <c r="AC313" s="30"/>
      <c r="AD313" s="44" t="str">
        <f t="shared" si="75"/>
        <v/>
      </c>
    </row>
    <row r="314" spans="1:30" x14ac:dyDescent="0.25">
      <c r="A314" s="39" t="str">
        <f t="shared" si="77"/>
        <v/>
      </c>
      <c r="B314" s="24" t="str">
        <f t="shared" si="67"/>
        <v/>
      </c>
      <c r="C314" s="40" t="str">
        <f t="shared" si="79"/>
        <v/>
      </c>
      <c r="D314" s="42">
        <f t="shared" si="80"/>
        <v>0</v>
      </c>
      <c r="E314" s="42">
        <f t="shared" si="76"/>
        <v>0</v>
      </c>
      <c r="F314" s="42">
        <f t="shared" si="78"/>
        <v>0</v>
      </c>
      <c r="G314" s="30"/>
      <c r="H314" s="42" t="str">
        <f t="shared" si="68"/>
        <v/>
      </c>
      <c r="I314" s="30"/>
      <c r="J314" s="30"/>
      <c r="K314" s="30"/>
      <c r="L314" s="30"/>
      <c r="M314" s="30"/>
      <c r="N314" s="30"/>
      <c r="O314" s="44" t="str">
        <f t="shared" si="69"/>
        <v/>
      </c>
      <c r="Q314" s="40" t="str">
        <f t="shared" si="81"/>
        <v/>
      </c>
      <c r="R314" s="42" t="str">
        <f t="shared" si="70"/>
        <v/>
      </c>
      <c r="S314" s="46" t="str">
        <f t="shared" ca="1" si="82"/>
        <v/>
      </c>
      <c r="T314" s="42" t="str">
        <f t="shared" si="72"/>
        <v/>
      </c>
      <c r="U314" s="42" t="str">
        <f t="shared" si="73"/>
        <v/>
      </c>
      <c r="V314" s="30"/>
      <c r="W314" s="42" t="str">
        <f t="shared" si="74"/>
        <v/>
      </c>
      <c r="X314" s="30"/>
      <c r="Y314" s="30"/>
      <c r="Z314" s="30"/>
      <c r="AA314" s="30"/>
      <c r="AB314" s="30"/>
      <c r="AC314" s="30"/>
      <c r="AD314" s="44" t="str">
        <f t="shared" si="75"/>
        <v/>
      </c>
    </row>
    <row r="315" spans="1:30" x14ac:dyDescent="0.25">
      <c r="A315" s="39" t="str">
        <f t="shared" si="77"/>
        <v/>
      </c>
      <c r="B315" s="24" t="str">
        <f t="shared" si="67"/>
        <v/>
      </c>
      <c r="C315" s="40" t="str">
        <f t="shared" si="79"/>
        <v/>
      </c>
      <c r="D315" s="42">
        <f t="shared" si="80"/>
        <v>0</v>
      </c>
      <c r="E315" s="42">
        <f t="shared" si="76"/>
        <v>0</v>
      </c>
      <c r="F315" s="42">
        <f t="shared" si="78"/>
        <v>0</v>
      </c>
      <c r="G315" s="30"/>
      <c r="H315" s="42" t="str">
        <f t="shared" si="68"/>
        <v/>
      </c>
      <c r="I315" s="30"/>
      <c r="J315" s="30"/>
      <c r="K315" s="30"/>
      <c r="L315" s="30"/>
      <c r="M315" s="30"/>
      <c r="N315" s="30"/>
      <c r="O315" s="44" t="str">
        <f t="shared" si="69"/>
        <v/>
      </c>
      <c r="Q315" s="40" t="str">
        <f t="shared" si="81"/>
        <v/>
      </c>
      <c r="R315" s="42" t="str">
        <f t="shared" si="70"/>
        <v/>
      </c>
      <c r="S315" s="46" t="str">
        <f t="shared" ca="1" si="82"/>
        <v/>
      </c>
      <c r="T315" s="42" t="str">
        <f t="shared" si="72"/>
        <v/>
      </c>
      <c r="U315" s="42" t="str">
        <f t="shared" si="73"/>
        <v/>
      </c>
      <c r="V315" s="30"/>
      <c r="W315" s="42" t="str">
        <f t="shared" si="74"/>
        <v/>
      </c>
      <c r="X315" s="30"/>
      <c r="Y315" s="30"/>
      <c r="Z315" s="30"/>
      <c r="AA315" s="30"/>
      <c r="AB315" s="30"/>
      <c r="AC315" s="30"/>
      <c r="AD315" s="44" t="str">
        <f t="shared" si="75"/>
        <v/>
      </c>
    </row>
    <row r="316" spans="1:30" x14ac:dyDescent="0.25">
      <c r="A316" s="39" t="str">
        <f t="shared" si="77"/>
        <v/>
      </c>
      <c r="B316" s="24" t="str">
        <f t="shared" si="67"/>
        <v/>
      </c>
      <c r="C316" s="40" t="str">
        <f t="shared" si="79"/>
        <v/>
      </c>
      <c r="D316" s="42">
        <f t="shared" si="80"/>
        <v>0</v>
      </c>
      <c r="E316" s="42">
        <f t="shared" si="76"/>
        <v>0</v>
      </c>
      <c r="F316" s="42">
        <f t="shared" si="78"/>
        <v>0</v>
      </c>
      <c r="G316" s="30"/>
      <c r="H316" s="42" t="str">
        <f t="shared" si="68"/>
        <v/>
      </c>
      <c r="I316" s="30"/>
      <c r="J316" s="30"/>
      <c r="K316" s="30"/>
      <c r="L316" s="43" t="str">
        <f>IF(C316&gt;$E$6,"",D316*$D$17)</f>
        <v/>
      </c>
      <c r="M316" s="42" t="str">
        <f>IF(C316&gt;$E$6,"",$D$3*$D$18)</f>
        <v/>
      </c>
      <c r="N316" s="42"/>
      <c r="O316" s="44" t="str">
        <f t="shared" si="69"/>
        <v/>
      </c>
      <c r="Q316" s="40" t="str">
        <f t="shared" si="81"/>
        <v/>
      </c>
      <c r="R316" s="42" t="str">
        <f t="shared" si="70"/>
        <v/>
      </c>
      <c r="S316" s="46" t="str">
        <f t="shared" ca="1" si="82"/>
        <v/>
      </c>
      <c r="T316" s="42" t="str">
        <f t="shared" si="72"/>
        <v/>
      </c>
      <c r="U316" s="42" t="str">
        <f t="shared" si="73"/>
        <v/>
      </c>
      <c r="V316" s="30"/>
      <c r="W316" s="42" t="str">
        <f t="shared" si="74"/>
        <v/>
      </c>
      <c r="X316" s="30"/>
      <c r="Y316" s="30"/>
      <c r="Z316" s="30"/>
      <c r="AA316" s="43" t="str">
        <f>IF(Q316&gt;$E$6,"",R316*$D$17)</f>
        <v/>
      </c>
      <c r="AB316" s="42" t="str">
        <f>IF(Q316&gt;$E$6,"",$D$3*$D$18)</f>
        <v/>
      </c>
      <c r="AC316" s="42"/>
      <c r="AD316" s="44" t="str">
        <f t="shared" si="75"/>
        <v/>
      </c>
    </row>
    <row r="317" spans="1:30" x14ac:dyDescent="0.25">
      <c r="A317" s="39" t="str">
        <f t="shared" si="77"/>
        <v/>
      </c>
      <c r="B317" s="24" t="str">
        <f t="shared" si="67"/>
        <v/>
      </c>
      <c r="C317" s="40" t="str">
        <f t="shared" si="79"/>
        <v/>
      </c>
      <c r="D317" s="42">
        <f t="shared" si="80"/>
        <v>0</v>
      </c>
      <c r="E317" s="42">
        <f t="shared" si="76"/>
        <v>0</v>
      </c>
      <c r="F317" s="42">
        <f t="shared" si="78"/>
        <v>0</v>
      </c>
      <c r="G317" s="30"/>
      <c r="H317" s="42" t="str">
        <f t="shared" si="68"/>
        <v/>
      </c>
      <c r="I317" s="30"/>
      <c r="J317" s="30"/>
      <c r="K317" s="30"/>
      <c r="L317" s="30"/>
      <c r="M317" s="30"/>
      <c r="N317" s="30"/>
      <c r="O317" s="44" t="str">
        <f t="shared" si="69"/>
        <v/>
      </c>
      <c r="Q317" s="40" t="str">
        <f t="shared" si="81"/>
        <v/>
      </c>
      <c r="R317" s="42" t="str">
        <f t="shared" si="70"/>
        <v/>
      </c>
      <c r="S317" s="46" t="str">
        <f t="shared" ca="1" si="82"/>
        <v/>
      </c>
      <c r="T317" s="42" t="str">
        <f t="shared" si="72"/>
        <v/>
      </c>
      <c r="U317" s="42" t="str">
        <f t="shared" si="73"/>
        <v/>
      </c>
      <c r="V317" s="30"/>
      <c r="W317" s="42" t="str">
        <f t="shared" si="74"/>
        <v/>
      </c>
      <c r="X317" s="30"/>
      <c r="Y317" s="30"/>
      <c r="Z317" s="30"/>
      <c r="AA317" s="30"/>
      <c r="AB317" s="30"/>
      <c r="AC317" s="30"/>
      <c r="AD317" s="44" t="str">
        <f t="shared" si="75"/>
        <v/>
      </c>
    </row>
    <row r="318" spans="1:30" x14ac:dyDescent="0.25">
      <c r="A318" s="39" t="str">
        <f t="shared" si="77"/>
        <v/>
      </c>
      <c r="B318" s="24" t="str">
        <f t="shared" si="67"/>
        <v/>
      </c>
      <c r="C318" s="40" t="str">
        <f t="shared" si="79"/>
        <v/>
      </c>
      <c r="D318" s="42">
        <f t="shared" si="80"/>
        <v>0</v>
      </c>
      <c r="E318" s="42">
        <f t="shared" si="76"/>
        <v>0</v>
      </c>
      <c r="F318" s="42">
        <f t="shared" si="78"/>
        <v>0</v>
      </c>
      <c r="G318" s="30"/>
      <c r="H318" s="42" t="str">
        <f t="shared" si="68"/>
        <v/>
      </c>
      <c r="I318" s="30"/>
      <c r="J318" s="30"/>
      <c r="K318" s="30"/>
      <c r="L318" s="30"/>
      <c r="M318" s="30"/>
      <c r="N318" s="30"/>
      <c r="O318" s="44" t="str">
        <f t="shared" si="69"/>
        <v/>
      </c>
      <c r="Q318" s="40" t="str">
        <f t="shared" si="81"/>
        <v/>
      </c>
      <c r="R318" s="42" t="str">
        <f t="shared" si="70"/>
        <v/>
      </c>
      <c r="S318" s="46" t="str">
        <f t="shared" ca="1" si="82"/>
        <v/>
      </c>
      <c r="T318" s="42" t="str">
        <f t="shared" si="72"/>
        <v/>
      </c>
      <c r="U318" s="42" t="str">
        <f t="shared" si="73"/>
        <v/>
      </c>
      <c r="V318" s="30"/>
      <c r="W318" s="42" t="str">
        <f t="shared" si="74"/>
        <v/>
      </c>
      <c r="X318" s="30"/>
      <c r="Y318" s="30"/>
      <c r="Z318" s="30"/>
      <c r="AA318" s="30"/>
      <c r="AB318" s="30"/>
      <c r="AC318" s="30"/>
      <c r="AD318" s="44" t="str">
        <f t="shared" si="75"/>
        <v/>
      </c>
    </row>
    <row r="319" spans="1:30" x14ac:dyDescent="0.25">
      <c r="A319" s="39" t="str">
        <f t="shared" si="77"/>
        <v/>
      </c>
      <c r="B319" s="24" t="str">
        <f t="shared" si="67"/>
        <v/>
      </c>
      <c r="C319" s="40" t="str">
        <f t="shared" si="79"/>
        <v/>
      </c>
      <c r="D319" s="42">
        <f t="shared" si="80"/>
        <v>0</v>
      </c>
      <c r="E319" s="42">
        <f t="shared" si="76"/>
        <v>0</v>
      </c>
      <c r="F319" s="42">
        <f t="shared" si="78"/>
        <v>0</v>
      </c>
      <c r="G319" s="30"/>
      <c r="H319" s="42" t="str">
        <f t="shared" si="68"/>
        <v/>
      </c>
      <c r="I319" s="30"/>
      <c r="J319" s="30"/>
      <c r="K319" s="30"/>
      <c r="L319" s="30"/>
      <c r="M319" s="30"/>
      <c r="N319" s="30"/>
      <c r="O319" s="44" t="str">
        <f t="shared" si="69"/>
        <v/>
      </c>
      <c r="Q319" s="40" t="str">
        <f t="shared" si="81"/>
        <v/>
      </c>
      <c r="R319" s="42" t="str">
        <f t="shared" si="70"/>
        <v/>
      </c>
      <c r="S319" s="46" t="str">
        <f t="shared" ca="1" si="82"/>
        <v/>
      </c>
      <c r="T319" s="42" t="str">
        <f t="shared" si="72"/>
        <v/>
      </c>
      <c r="U319" s="42" t="str">
        <f t="shared" si="73"/>
        <v/>
      </c>
      <c r="V319" s="30"/>
      <c r="W319" s="42" t="str">
        <f t="shared" si="74"/>
        <v/>
      </c>
      <c r="X319" s="30"/>
      <c r="Y319" s="30"/>
      <c r="Z319" s="30"/>
      <c r="AA319" s="30"/>
      <c r="AB319" s="30"/>
      <c r="AC319" s="30"/>
      <c r="AD319" s="44" t="str">
        <f t="shared" si="75"/>
        <v/>
      </c>
    </row>
    <row r="320" spans="1:30" x14ac:dyDescent="0.25">
      <c r="A320" s="39" t="str">
        <f t="shared" si="77"/>
        <v/>
      </c>
      <c r="B320" s="24" t="str">
        <f t="shared" si="67"/>
        <v/>
      </c>
      <c r="C320" s="40" t="str">
        <f t="shared" si="79"/>
        <v/>
      </c>
      <c r="D320" s="42">
        <f t="shared" si="80"/>
        <v>0</v>
      </c>
      <c r="E320" s="42">
        <f t="shared" si="76"/>
        <v>0</v>
      </c>
      <c r="F320" s="42">
        <f t="shared" si="78"/>
        <v>0</v>
      </c>
      <c r="G320" s="30"/>
      <c r="H320" s="42" t="str">
        <f t="shared" si="68"/>
        <v/>
      </c>
      <c r="I320" s="30"/>
      <c r="J320" s="30"/>
      <c r="K320" s="30"/>
      <c r="L320" s="30"/>
      <c r="M320" s="30"/>
      <c r="N320" s="30"/>
      <c r="O320" s="44" t="str">
        <f t="shared" si="69"/>
        <v/>
      </c>
      <c r="Q320" s="40" t="str">
        <f t="shared" si="81"/>
        <v/>
      </c>
      <c r="R320" s="42" t="str">
        <f t="shared" si="70"/>
        <v/>
      </c>
      <c r="S320" s="46" t="str">
        <f t="shared" ca="1" si="82"/>
        <v/>
      </c>
      <c r="T320" s="42" t="str">
        <f t="shared" si="72"/>
        <v/>
      </c>
      <c r="U320" s="42" t="str">
        <f t="shared" si="73"/>
        <v/>
      </c>
      <c r="V320" s="30"/>
      <c r="W320" s="42" t="str">
        <f t="shared" si="74"/>
        <v/>
      </c>
      <c r="X320" s="30"/>
      <c r="Y320" s="30"/>
      <c r="Z320" s="30"/>
      <c r="AA320" s="30"/>
      <c r="AB320" s="30"/>
      <c r="AC320" s="30"/>
      <c r="AD320" s="44" t="str">
        <f t="shared" si="75"/>
        <v/>
      </c>
    </row>
    <row r="321" spans="1:30" x14ac:dyDescent="0.25">
      <c r="A321" s="39" t="str">
        <f t="shared" si="77"/>
        <v/>
      </c>
      <c r="B321" s="24" t="str">
        <f t="shared" si="67"/>
        <v/>
      </c>
      <c r="C321" s="40" t="str">
        <f t="shared" si="79"/>
        <v/>
      </c>
      <c r="D321" s="42">
        <f t="shared" si="80"/>
        <v>0</v>
      </c>
      <c r="E321" s="42">
        <f t="shared" si="76"/>
        <v>0</v>
      </c>
      <c r="F321" s="42">
        <f t="shared" si="78"/>
        <v>0</v>
      </c>
      <c r="G321" s="30"/>
      <c r="H321" s="42" t="str">
        <f t="shared" si="68"/>
        <v/>
      </c>
      <c r="I321" s="30"/>
      <c r="J321" s="30"/>
      <c r="K321" s="30"/>
      <c r="L321" s="30"/>
      <c r="M321" s="30"/>
      <c r="N321" s="30"/>
      <c r="O321" s="44" t="str">
        <f t="shared" si="69"/>
        <v/>
      </c>
      <c r="Q321" s="40" t="str">
        <f t="shared" si="81"/>
        <v/>
      </c>
      <c r="R321" s="42" t="str">
        <f t="shared" si="70"/>
        <v/>
      </c>
      <c r="S321" s="46" t="str">
        <f t="shared" ca="1" si="82"/>
        <v/>
      </c>
      <c r="T321" s="42" t="str">
        <f t="shared" si="72"/>
        <v/>
      </c>
      <c r="U321" s="42" t="str">
        <f t="shared" si="73"/>
        <v/>
      </c>
      <c r="V321" s="30"/>
      <c r="W321" s="42" t="str">
        <f t="shared" si="74"/>
        <v/>
      </c>
      <c r="X321" s="30"/>
      <c r="Y321" s="30"/>
      <c r="Z321" s="30"/>
      <c r="AA321" s="30"/>
      <c r="AB321" s="30"/>
      <c r="AC321" s="30"/>
      <c r="AD321" s="44" t="str">
        <f t="shared" si="75"/>
        <v/>
      </c>
    </row>
    <row r="322" spans="1:30" x14ac:dyDescent="0.25">
      <c r="A322" s="39" t="str">
        <f t="shared" si="77"/>
        <v/>
      </c>
      <c r="B322" s="24" t="str">
        <f t="shared" si="67"/>
        <v/>
      </c>
      <c r="C322" s="40" t="str">
        <f t="shared" si="79"/>
        <v/>
      </c>
      <c r="D322" s="42">
        <f t="shared" si="80"/>
        <v>0</v>
      </c>
      <c r="E322" s="42">
        <f t="shared" si="76"/>
        <v>0</v>
      </c>
      <c r="F322" s="42">
        <f t="shared" si="78"/>
        <v>0</v>
      </c>
      <c r="G322" s="30"/>
      <c r="H322" s="42" t="str">
        <f t="shared" si="68"/>
        <v/>
      </c>
      <c r="I322" s="30"/>
      <c r="J322" s="30"/>
      <c r="K322" s="30"/>
      <c r="L322" s="30"/>
      <c r="M322" s="30"/>
      <c r="N322" s="30"/>
      <c r="O322" s="44" t="str">
        <f t="shared" si="69"/>
        <v/>
      </c>
      <c r="Q322" s="40" t="str">
        <f t="shared" si="81"/>
        <v/>
      </c>
      <c r="R322" s="42" t="str">
        <f t="shared" si="70"/>
        <v/>
      </c>
      <c r="S322" s="46" t="str">
        <f t="shared" ca="1" si="82"/>
        <v/>
      </c>
      <c r="T322" s="42" t="str">
        <f t="shared" si="72"/>
        <v/>
      </c>
      <c r="U322" s="42" t="str">
        <f t="shared" si="73"/>
        <v/>
      </c>
      <c r="V322" s="30"/>
      <c r="W322" s="42" t="str">
        <f t="shared" si="74"/>
        <v/>
      </c>
      <c r="X322" s="30"/>
      <c r="Y322" s="30"/>
      <c r="Z322" s="30"/>
      <c r="AA322" s="30"/>
      <c r="AB322" s="30"/>
      <c r="AC322" s="30"/>
      <c r="AD322" s="44" t="str">
        <f t="shared" si="75"/>
        <v/>
      </c>
    </row>
    <row r="323" spans="1:30" x14ac:dyDescent="0.25">
      <c r="A323" s="39" t="str">
        <f t="shared" si="77"/>
        <v/>
      </c>
      <c r="B323" s="24" t="str">
        <f t="shared" si="67"/>
        <v/>
      </c>
      <c r="C323" s="40" t="str">
        <f t="shared" si="79"/>
        <v/>
      </c>
      <c r="D323" s="42">
        <f t="shared" si="80"/>
        <v>0</v>
      </c>
      <c r="E323" s="42">
        <f t="shared" si="76"/>
        <v>0</v>
      </c>
      <c r="F323" s="42">
        <f t="shared" si="78"/>
        <v>0</v>
      </c>
      <c r="G323" s="30"/>
      <c r="H323" s="42" t="str">
        <f t="shared" si="68"/>
        <v/>
      </c>
      <c r="I323" s="30"/>
      <c r="J323" s="30"/>
      <c r="K323" s="30"/>
      <c r="L323" s="30"/>
      <c r="M323" s="30"/>
      <c r="N323" s="30"/>
      <c r="O323" s="44" t="str">
        <f t="shared" si="69"/>
        <v/>
      </c>
      <c r="Q323" s="40" t="str">
        <f t="shared" si="81"/>
        <v/>
      </c>
      <c r="R323" s="42" t="str">
        <f t="shared" si="70"/>
        <v/>
      </c>
      <c r="S323" s="46" t="str">
        <f t="shared" ca="1" si="82"/>
        <v/>
      </c>
      <c r="T323" s="42" t="str">
        <f t="shared" si="72"/>
        <v/>
      </c>
      <c r="U323" s="42" t="str">
        <f t="shared" si="73"/>
        <v/>
      </c>
      <c r="V323" s="30"/>
      <c r="W323" s="42" t="str">
        <f t="shared" si="74"/>
        <v/>
      </c>
      <c r="X323" s="30"/>
      <c r="Y323" s="30"/>
      <c r="Z323" s="30"/>
      <c r="AA323" s="30"/>
      <c r="AB323" s="30"/>
      <c r="AC323" s="30"/>
      <c r="AD323" s="44" t="str">
        <f t="shared" si="75"/>
        <v/>
      </c>
    </row>
    <row r="324" spans="1:30" x14ac:dyDescent="0.25">
      <c r="A324" s="39" t="str">
        <f t="shared" si="77"/>
        <v/>
      </c>
      <c r="B324" s="24" t="str">
        <f t="shared" si="67"/>
        <v/>
      </c>
      <c r="C324" s="40" t="str">
        <f t="shared" si="79"/>
        <v/>
      </c>
      <c r="D324" s="42">
        <f t="shared" si="80"/>
        <v>0</v>
      </c>
      <c r="E324" s="42">
        <f t="shared" si="76"/>
        <v>0</v>
      </c>
      <c r="F324" s="42">
        <f t="shared" si="78"/>
        <v>0</v>
      </c>
      <c r="G324" s="30"/>
      <c r="H324" s="42" t="str">
        <f t="shared" si="68"/>
        <v/>
      </c>
      <c r="I324" s="30"/>
      <c r="J324" s="30"/>
      <c r="K324" s="30"/>
      <c r="L324" s="30"/>
      <c r="M324" s="30"/>
      <c r="N324" s="30"/>
      <c r="O324" s="44" t="str">
        <f t="shared" si="69"/>
        <v/>
      </c>
      <c r="Q324" s="40" t="str">
        <f t="shared" si="81"/>
        <v/>
      </c>
      <c r="R324" s="42" t="str">
        <f t="shared" si="70"/>
        <v/>
      </c>
      <c r="S324" s="46" t="str">
        <f t="shared" ca="1" si="82"/>
        <v/>
      </c>
      <c r="T324" s="42" t="str">
        <f t="shared" si="72"/>
        <v/>
      </c>
      <c r="U324" s="42" t="str">
        <f t="shared" si="73"/>
        <v/>
      </c>
      <c r="V324" s="30"/>
      <c r="W324" s="42" t="str">
        <f t="shared" si="74"/>
        <v/>
      </c>
      <c r="X324" s="30"/>
      <c r="Y324" s="30"/>
      <c r="Z324" s="30"/>
      <c r="AA324" s="30"/>
      <c r="AB324" s="30"/>
      <c r="AC324" s="30"/>
      <c r="AD324" s="44" t="str">
        <f t="shared" si="75"/>
        <v/>
      </c>
    </row>
    <row r="325" spans="1:30" x14ac:dyDescent="0.25">
      <c r="A325" s="39" t="str">
        <f t="shared" si="77"/>
        <v/>
      </c>
      <c r="B325" s="24" t="str">
        <f t="shared" si="67"/>
        <v/>
      </c>
      <c r="C325" s="40" t="str">
        <f t="shared" si="79"/>
        <v/>
      </c>
      <c r="D325" s="42">
        <f t="shared" si="80"/>
        <v>0</v>
      </c>
      <c r="E325" s="42">
        <f t="shared" si="76"/>
        <v>0</v>
      </c>
      <c r="F325" s="42">
        <f t="shared" si="78"/>
        <v>0</v>
      </c>
      <c r="G325" s="30"/>
      <c r="H325" s="42" t="str">
        <f t="shared" si="68"/>
        <v/>
      </c>
      <c r="I325" s="30"/>
      <c r="J325" s="30"/>
      <c r="K325" s="30"/>
      <c r="L325" s="30"/>
      <c r="M325" s="30"/>
      <c r="N325" s="30"/>
      <c r="O325" s="44" t="str">
        <f t="shared" si="69"/>
        <v/>
      </c>
      <c r="Q325" s="40" t="str">
        <f t="shared" si="81"/>
        <v/>
      </c>
      <c r="R325" s="42" t="str">
        <f t="shared" si="70"/>
        <v/>
      </c>
      <c r="S325" s="46" t="str">
        <f t="shared" ca="1" si="82"/>
        <v/>
      </c>
      <c r="T325" s="42" t="str">
        <f t="shared" si="72"/>
        <v/>
      </c>
      <c r="U325" s="42" t="str">
        <f t="shared" si="73"/>
        <v/>
      </c>
      <c r="V325" s="30"/>
      <c r="W325" s="42" t="str">
        <f t="shared" si="74"/>
        <v/>
      </c>
      <c r="X325" s="30"/>
      <c r="Y325" s="30"/>
      <c r="Z325" s="30"/>
      <c r="AA325" s="30"/>
      <c r="AB325" s="30"/>
      <c r="AC325" s="30"/>
      <c r="AD325" s="44" t="str">
        <f t="shared" si="75"/>
        <v/>
      </c>
    </row>
    <row r="326" spans="1:30" x14ac:dyDescent="0.25">
      <c r="A326" s="39" t="str">
        <f t="shared" si="77"/>
        <v/>
      </c>
      <c r="B326" s="24" t="str">
        <f t="shared" si="67"/>
        <v/>
      </c>
      <c r="C326" s="40" t="str">
        <f t="shared" si="79"/>
        <v/>
      </c>
      <c r="D326" s="42">
        <f t="shared" si="80"/>
        <v>0</v>
      </c>
      <c r="E326" s="42">
        <f t="shared" si="76"/>
        <v>0</v>
      </c>
      <c r="F326" s="42">
        <f t="shared" si="78"/>
        <v>0</v>
      </c>
      <c r="G326" s="30"/>
      <c r="H326" s="42" t="str">
        <f t="shared" si="68"/>
        <v/>
      </c>
      <c r="I326" s="30"/>
      <c r="J326" s="30"/>
      <c r="K326" s="30"/>
      <c r="L326" s="30"/>
      <c r="M326" s="30"/>
      <c r="N326" s="30"/>
      <c r="O326" s="44" t="str">
        <f t="shared" si="69"/>
        <v/>
      </c>
      <c r="Q326" s="40" t="str">
        <f t="shared" si="81"/>
        <v/>
      </c>
      <c r="R326" s="42" t="str">
        <f t="shared" si="70"/>
        <v/>
      </c>
      <c r="S326" s="46" t="str">
        <f t="shared" ca="1" si="82"/>
        <v/>
      </c>
      <c r="T326" s="42" t="str">
        <f t="shared" si="72"/>
        <v/>
      </c>
      <c r="U326" s="42" t="str">
        <f t="shared" si="73"/>
        <v/>
      </c>
      <c r="V326" s="30"/>
      <c r="W326" s="42" t="str">
        <f t="shared" si="74"/>
        <v/>
      </c>
      <c r="X326" s="30"/>
      <c r="Y326" s="30"/>
      <c r="Z326" s="30"/>
      <c r="AA326" s="30"/>
      <c r="AB326" s="30"/>
      <c r="AC326" s="30"/>
      <c r="AD326" s="44" t="str">
        <f t="shared" si="75"/>
        <v/>
      </c>
    </row>
    <row r="327" spans="1:30" x14ac:dyDescent="0.25">
      <c r="A327" s="39" t="str">
        <f t="shared" si="77"/>
        <v/>
      </c>
      <c r="B327" s="24" t="str">
        <f t="shared" si="67"/>
        <v/>
      </c>
      <c r="C327" s="40" t="str">
        <f t="shared" si="79"/>
        <v/>
      </c>
      <c r="D327" s="42">
        <f t="shared" si="80"/>
        <v>0</v>
      </c>
      <c r="E327" s="42">
        <f t="shared" si="76"/>
        <v>0</v>
      </c>
      <c r="F327" s="42">
        <f t="shared" si="78"/>
        <v>0</v>
      </c>
      <c r="G327" s="30"/>
      <c r="H327" s="42" t="str">
        <f t="shared" si="68"/>
        <v/>
      </c>
      <c r="I327" s="30"/>
      <c r="J327" s="30"/>
      <c r="K327" s="30"/>
      <c r="L327" s="30"/>
      <c r="M327" s="30"/>
      <c r="N327" s="30"/>
      <c r="O327" s="44" t="str">
        <f t="shared" si="69"/>
        <v/>
      </c>
      <c r="Q327" s="40" t="str">
        <f t="shared" si="81"/>
        <v/>
      </c>
      <c r="R327" s="42" t="str">
        <f t="shared" si="70"/>
        <v/>
      </c>
      <c r="S327" s="46" t="str">
        <f t="shared" ca="1" si="82"/>
        <v/>
      </c>
      <c r="T327" s="42" t="str">
        <f t="shared" si="72"/>
        <v/>
      </c>
      <c r="U327" s="42" t="str">
        <f t="shared" si="73"/>
        <v/>
      </c>
      <c r="V327" s="30"/>
      <c r="W327" s="42" t="str">
        <f t="shared" si="74"/>
        <v/>
      </c>
      <c r="X327" s="30"/>
      <c r="Y327" s="30"/>
      <c r="Z327" s="30"/>
      <c r="AA327" s="30"/>
      <c r="AB327" s="30"/>
      <c r="AC327" s="30"/>
      <c r="AD327" s="44" t="str">
        <f t="shared" si="75"/>
        <v/>
      </c>
    </row>
    <row r="328" spans="1:30" x14ac:dyDescent="0.25">
      <c r="A328" s="39" t="str">
        <f t="shared" si="77"/>
        <v/>
      </c>
      <c r="B328" s="24" t="str">
        <f t="shared" si="67"/>
        <v/>
      </c>
      <c r="C328" s="40" t="str">
        <f t="shared" si="79"/>
        <v/>
      </c>
      <c r="D328" s="42">
        <f t="shared" si="80"/>
        <v>0</v>
      </c>
      <c r="E328" s="42">
        <f t="shared" si="76"/>
        <v>0</v>
      </c>
      <c r="F328" s="42">
        <f t="shared" si="78"/>
        <v>0</v>
      </c>
      <c r="G328" s="30"/>
      <c r="H328" s="42" t="str">
        <f t="shared" si="68"/>
        <v/>
      </c>
      <c r="I328" s="30"/>
      <c r="J328" s="30"/>
      <c r="K328" s="30"/>
      <c r="L328" s="43" t="str">
        <f>IF(C328&gt;$E$6,"",D328*$D$17)</f>
        <v/>
      </c>
      <c r="M328" s="42" t="str">
        <f>IF(C328&gt;$E$6,"",$D$3*$D$18)</f>
        <v/>
      </c>
      <c r="N328" s="42"/>
      <c r="O328" s="44" t="str">
        <f t="shared" si="69"/>
        <v/>
      </c>
      <c r="Q328" s="40" t="str">
        <f t="shared" si="81"/>
        <v/>
      </c>
      <c r="R328" s="42" t="str">
        <f t="shared" si="70"/>
        <v/>
      </c>
      <c r="S328" s="46" t="str">
        <f t="shared" ca="1" si="82"/>
        <v/>
      </c>
      <c r="T328" s="42" t="str">
        <f t="shared" si="72"/>
        <v/>
      </c>
      <c r="U328" s="42" t="str">
        <f t="shared" si="73"/>
        <v/>
      </c>
      <c r="V328" s="30"/>
      <c r="W328" s="42" t="str">
        <f t="shared" si="74"/>
        <v/>
      </c>
      <c r="X328" s="30"/>
      <c r="Y328" s="30"/>
      <c r="Z328" s="30"/>
      <c r="AA328" s="43" t="str">
        <f>IF(Q328&gt;$E$6,"",R328*$D$17)</f>
        <v/>
      </c>
      <c r="AB328" s="42" t="str">
        <f>IF(Q328&gt;$E$6,"",$D$3*$D$18)</f>
        <v/>
      </c>
      <c r="AC328" s="42"/>
      <c r="AD328" s="44" t="str">
        <f t="shared" si="75"/>
        <v/>
      </c>
    </row>
    <row r="329" spans="1:30" x14ac:dyDescent="0.25">
      <c r="A329" s="39" t="str">
        <f t="shared" si="77"/>
        <v/>
      </c>
      <c r="B329" s="24" t="str">
        <f t="shared" si="67"/>
        <v/>
      </c>
      <c r="C329" s="40" t="str">
        <f t="shared" si="79"/>
        <v/>
      </c>
      <c r="D329" s="42">
        <f t="shared" si="80"/>
        <v>0</v>
      </c>
      <c r="E329" s="42">
        <f t="shared" si="76"/>
        <v>0</v>
      </c>
      <c r="F329" s="42">
        <f t="shared" si="78"/>
        <v>0</v>
      </c>
      <c r="G329" s="30"/>
      <c r="H329" s="42" t="str">
        <f t="shared" si="68"/>
        <v/>
      </c>
      <c r="I329" s="30"/>
      <c r="J329" s="30"/>
      <c r="K329" s="30"/>
      <c r="L329" s="30"/>
      <c r="M329" s="30"/>
      <c r="N329" s="30"/>
      <c r="O329" s="44" t="str">
        <f t="shared" si="69"/>
        <v/>
      </c>
      <c r="Q329" s="40" t="str">
        <f t="shared" si="81"/>
        <v/>
      </c>
      <c r="R329" s="42" t="str">
        <f t="shared" si="70"/>
        <v/>
      </c>
      <c r="S329" s="46" t="str">
        <f t="shared" ca="1" si="82"/>
        <v/>
      </c>
      <c r="T329" s="42" t="str">
        <f t="shared" si="72"/>
        <v/>
      </c>
      <c r="U329" s="42" t="str">
        <f t="shared" si="73"/>
        <v/>
      </c>
      <c r="V329" s="30"/>
      <c r="W329" s="42" t="str">
        <f t="shared" si="74"/>
        <v/>
      </c>
      <c r="X329" s="30"/>
      <c r="Y329" s="30"/>
      <c r="Z329" s="30"/>
      <c r="AA329" s="30"/>
      <c r="AB329" s="30"/>
      <c r="AC329" s="30"/>
      <c r="AD329" s="44" t="str">
        <f t="shared" si="75"/>
        <v/>
      </c>
    </row>
    <row r="330" spans="1:30" x14ac:dyDescent="0.25">
      <c r="A330" s="39" t="str">
        <f t="shared" si="77"/>
        <v/>
      </c>
      <c r="B330" s="24" t="str">
        <f t="shared" si="67"/>
        <v/>
      </c>
      <c r="C330" s="40" t="str">
        <f t="shared" si="79"/>
        <v/>
      </c>
      <c r="D330" s="42">
        <f t="shared" si="80"/>
        <v>0</v>
      </c>
      <c r="E330" s="42">
        <f t="shared" si="76"/>
        <v>0</v>
      </c>
      <c r="F330" s="42">
        <f t="shared" si="78"/>
        <v>0</v>
      </c>
      <c r="G330" s="30"/>
      <c r="H330" s="42" t="str">
        <f t="shared" si="68"/>
        <v/>
      </c>
      <c r="I330" s="30"/>
      <c r="J330" s="30"/>
      <c r="K330" s="30"/>
      <c r="L330" s="30"/>
      <c r="M330" s="30"/>
      <c r="N330" s="30"/>
      <c r="O330" s="44" t="str">
        <f t="shared" si="69"/>
        <v/>
      </c>
      <c r="Q330" s="40" t="str">
        <f t="shared" si="81"/>
        <v/>
      </c>
      <c r="R330" s="42" t="str">
        <f t="shared" si="70"/>
        <v/>
      </c>
      <c r="S330" s="46" t="str">
        <f t="shared" ca="1" si="82"/>
        <v/>
      </c>
      <c r="T330" s="42" t="str">
        <f t="shared" si="72"/>
        <v/>
      </c>
      <c r="U330" s="42" t="str">
        <f t="shared" si="73"/>
        <v/>
      </c>
      <c r="V330" s="30"/>
      <c r="W330" s="42" t="str">
        <f t="shared" si="74"/>
        <v/>
      </c>
      <c r="X330" s="30"/>
      <c r="Y330" s="30"/>
      <c r="Z330" s="30"/>
      <c r="AA330" s="30"/>
      <c r="AB330" s="30"/>
      <c r="AC330" s="30"/>
      <c r="AD330" s="44" t="str">
        <f t="shared" si="75"/>
        <v/>
      </c>
    </row>
    <row r="331" spans="1:30" x14ac:dyDescent="0.25">
      <c r="A331" s="39" t="str">
        <f t="shared" si="77"/>
        <v/>
      </c>
      <c r="B331" s="24" t="str">
        <f t="shared" si="67"/>
        <v/>
      </c>
      <c r="C331" s="40" t="str">
        <f t="shared" si="79"/>
        <v/>
      </c>
      <c r="D331" s="42">
        <f t="shared" si="80"/>
        <v>0</v>
      </c>
      <c r="E331" s="42">
        <f t="shared" si="76"/>
        <v>0</v>
      </c>
      <c r="F331" s="42">
        <f t="shared" si="78"/>
        <v>0</v>
      </c>
      <c r="G331" s="30"/>
      <c r="H331" s="42" t="str">
        <f t="shared" si="68"/>
        <v/>
      </c>
      <c r="I331" s="30"/>
      <c r="J331" s="30"/>
      <c r="K331" s="30"/>
      <c r="L331" s="30"/>
      <c r="M331" s="30"/>
      <c r="N331" s="30"/>
      <c r="O331" s="44" t="str">
        <f t="shared" si="69"/>
        <v/>
      </c>
      <c r="Q331" s="40" t="str">
        <f t="shared" si="81"/>
        <v/>
      </c>
      <c r="R331" s="42" t="str">
        <f t="shared" si="70"/>
        <v/>
      </c>
      <c r="S331" s="46" t="str">
        <f t="shared" ca="1" si="82"/>
        <v/>
      </c>
      <c r="T331" s="42" t="str">
        <f t="shared" si="72"/>
        <v/>
      </c>
      <c r="U331" s="42" t="str">
        <f t="shared" si="73"/>
        <v/>
      </c>
      <c r="V331" s="30"/>
      <c r="W331" s="42" t="str">
        <f t="shared" si="74"/>
        <v/>
      </c>
      <c r="X331" s="30"/>
      <c r="Y331" s="30"/>
      <c r="Z331" s="30"/>
      <c r="AA331" s="30"/>
      <c r="AB331" s="30"/>
      <c r="AC331" s="30"/>
      <c r="AD331" s="44" t="str">
        <f t="shared" si="75"/>
        <v/>
      </c>
    </row>
    <row r="332" spans="1:30" x14ac:dyDescent="0.25">
      <c r="A332" s="39" t="str">
        <f t="shared" si="77"/>
        <v/>
      </c>
      <c r="B332" s="24" t="str">
        <f t="shared" ref="B332:B355" si="83">IF(C332&gt;$E$6,"",EOMONTH(A332,0))</f>
        <v/>
      </c>
      <c r="C332" s="40" t="str">
        <f t="shared" si="79"/>
        <v/>
      </c>
      <c r="D332" s="42">
        <f t="shared" si="80"/>
        <v>0</v>
      </c>
      <c r="E332" s="42">
        <f t="shared" si="76"/>
        <v>0</v>
      </c>
      <c r="F332" s="42">
        <f t="shared" si="78"/>
        <v>0</v>
      </c>
      <c r="G332" s="30"/>
      <c r="H332" s="42" t="str">
        <f t="shared" ref="H332:H387" si="84">IF(C332&gt;$E$6,"",$D$5*$D$13)</f>
        <v/>
      </c>
      <c r="I332" s="30"/>
      <c r="J332" s="30"/>
      <c r="K332" s="30"/>
      <c r="L332" s="30"/>
      <c r="M332" s="30"/>
      <c r="N332" s="30"/>
      <c r="O332" s="44" t="str">
        <f t="shared" ref="O332:O387" si="85">IF(C332&gt;$D$6,"",SUM(E332:N332))</f>
        <v/>
      </c>
      <c r="Q332" s="40" t="str">
        <f t="shared" si="81"/>
        <v/>
      </c>
      <c r="R332" s="42" t="str">
        <f t="shared" ref="R332:R387" si="86">IF(Q332&gt;$E$6,"",R331-T331)</f>
        <v/>
      </c>
      <c r="S332" s="46" t="str">
        <f t="shared" ref="S332:S363" ca="1" si="87">IF(Q332&gt;$E$6,"",IF(Q332&lt;=$E$7,PMT($D$7/12,$D$6,-$D$5),IF(AND(Q332&gt;$E$7,Q332&lt;=($E$7+$E$8)),PMT($D$8/12,$D$6-$E$7,INDIRECT(ADDRESS($E$7+MATCH($Q$28,$Q:$Q,0),16))*-1),IF(AND(Q332&gt;($E$7+$E$8),Q332&lt;=($E$7+$E$8+$E$9)),PMT($D$9/12,$D$6-$E$7-$E$8,INDIRECT(ADDRESS($E$7+$E$8+MATCH($Q$28,$Q:$Q,0),16))*-1),PMT($D$10/12,$D$6-$E$7-$E$8-$E$9,INDIRECT(ADDRESS($E$7+$E$8+$E$9+MATCH($Q$28,$Q:$Q,0),16))*-1)))))</f>
        <v/>
      </c>
      <c r="T332" s="42" t="str">
        <f t="shared" ref="T332:T387" si="88">IF(Q332&gt;$E$6,"",IF(Q332=$E$6,R332,S332-U332))</f>
        <v/>
      </c>
      <c r="U332" s="42" t="str">
        <f t="shared" ref="U332:U387" si="89">IF(Q332&gt;$E$6,"",IF(Q332&lt;=$E$7,R332*$D$7/12,IF(AND(Q332&gt;$E$7,Q332&lt;=($E$7+$E$8)),R332*$D$8/12,IF(AND(Q332&gt;($E$7+$E$8),Q332&lt;=($E$7+$E$8+$E$9)),R332*$D$9/12,R332*$D$10/12))))</f>
        <v/>
      </c>
      <c r="V332" s="30"/>
      <c r="W332" s="42" t="str">
        <f t="shared" ref="W332:W387" si="90">IF(Q332&gt;$E$6,"",$D$5*$D$13)</f>
        <v/>
      </c>
      <c r="X332" s="30"/>
      <c r="Y332" s="30"/>
      <c r="Z332" s="30"/>
      <c r="AA332" s="30"/>
      <c r="AB332" s="30"/>
      <c r="AC332" s="30"/>
      <c r="AD332" s="44" t="str">
        <f t="shared" ref="AD332:AD387" si="91">IF(Q332&gt;$D$6,"",SUM(T332:AC332))</f>
        <v/>
      </c>
    </row>
    <row r="333" spans="1:30" x14ac:dyDescent="0.25">
      <c r="A333" s="39" t="str">
        <f t="shared" si="77"/>
        <v/>
      </c>
      <c r="B333" s="24" t="str">
        <f t="shared" si="83"/>
        <v/>
      </c>
      <c r="C333" s="40" t="str">
        <f t="shared" si="79"/>
        <v/>
      </c>
      <c r="D333" s="42">
        <f t="shared" si="80"/>
        <v>0</v>
      </c>
      <c r="E333" s="42">
        <f t="shared" si="76"/>
        <v>0</v>
      </c>
      <c r="F333" s="42">
        <f t="shared" si="78"/>
        <v>0</v>
      </c>
      <c r="G333" s="30"/>
      <c r="H333" s="42" t="str">
        <f t="shared" si="84"/>
        <v/>
      </c>
      <c r="I333" s="30"/>
      <c r="J333" s="30"/>
      <c r="K333" s="30"/>
      <c r="L333" s="30"/>
      <c r="M333" s="30"/>
      <c r="N333" s="30"/>
      <c r="O333" s="44" t="str">
        <f t="shared" si="85"/>
        <v/>
      </c>
      <c r="Q333" s="40" t="str">
        <f t="shared" si="81"/>
        <v/>
      </c>
      <c r="R333" s="42" t="str">
        <f t="shared" si="86"/>
        <v/>
      </c>
      <c r="S333" s="46" t="str">
        <f t="shared" ca="1" si="87"/>
        <v/>
      </c>
      <c r="T333" s="42" t="str">
        <f t="shared" si="88"/>
        <v/>
      </c>
      <c r="U333" s="42" t="str">
        <f t="shared" si="89"/>
        <v/>
      </c>
      <c r="V333" s="30"/>
      <c r="W333" s="42" t="str">
        <f t="shared" si="90"/>
        <v/>
      </c>
      <c r="X333" s="30"/>
      <c r="Y333" s="30"/>
      <c r="Z333" s="30"/>
      <c r="AA333" s="30"/>
      <c r="AB333" s="30"/>
      <c r="AC333" s="30"/>
      <c r="AD333" s="44" t="str">
        <f t="shared" si="91"/>
        <v/>
      </c>
    </row>
    <row r="334" spans="1:30" x14ac:dyDescent="0.25">
      <c r="A334" s="39" t="str">
        <f t="shared" si="77"/>
        <v/>
      </c>
      <c r="B334" s="24" t="str">
        <f t="shared" si="83"/>
        <v/>
      </c>
      <c r="C334" s="40" t="str">
        <f t="shared" si="79"/>
        <v/>
      </c>
      <c r="D334" s="42">
        <f t="shared" si="80"/>
        <v>0</v>
      </c>
      <c r="E334" s="42">
        <f t="shared" si="76"/>
        <v>0</v>
      </c>
      <c r="F334" s="42">
        <f t="shared" si="78"/>
        <v>0</v>
      </c>
      <c r="G334" s="30"/>
      <c r="H334" s="42" t="str">
        <f t="shared" si="84"/>
        <v/>
      </c>
      <c r="I334" s="30"/>
      <c r="J334" s="30"/>
      <c r="K334" s="30"/>
      <c r="L334" s="30"/>
      <c r="M334" s="30"/>
      <c r="N334" s="30"/>
      <c r="O334" s="44" t="str">
        <f t="shared" si="85"/>
        <v/>
      </c>
      <c r="Q334" s="40" t="str">
        <f t="shared" si="81"/>
        <v/>
      </c>
      <c r="R334" s="42" t="str">
        <f t="shared" si="86"/>
        <v/>
      </c>
      <c r="S334" s="46" t="str">
        <f t="shared" ca="1" si="87"/>
        <v/>
      </c>
      <c r="T334" s="42" t="str">
        <f t="shared" si="88"/>
        <v/>
      </c>
      <c r="U334" s="42" t="str">
        <f t="shared" si="89"/>
        <v/>
      </c>
      <c r="V334" s="30"/>
      <c r="W334" s="42" t="str">
        <f t="shared" si="90"/>
        <v/>
      </c>
      <c r="X334" s="30"/>
      <c r="Y334" s="30"/>
      <c r="Z334" s="30"/>
      <c r="AA334" s="30"/>
      <c r="AB334" s="30"/>
      <c r="AC334" s="30"/>
      <c r="AD334" s="44" t="str">
        <f t="shared" si="91"/>
        <v/>
      </c>
    </row>
    <row r="335" spans="1:30" x14ac:dyDescent="0.25">
      <c r="A335" s="39" t="str">
        <f t="shared" si="77"/>
        <v/>
      </c>
      <c r="B335" s="24" t="str">
        <f t="shared" si="83"/>
        <v/>
      </c>
      <c r="C335" s="40" t="str">
        <f t="shared" si="79"/>
        <v/>
      </c>
      <c r="D335" s="42">
        <f t="shared" si="80"/>
        <v>0</v>
      </c>
      <c r="E335" s="42">
        <f t="shared" si="76"/>
        <v>0</v>
      </c>
      <c r="F335" s="42">
        <f t="shared" si="78"/>
        <v>0</v>
      </c>
      <c r="G335" s="30"/>
      <c r="H335" s="42" t="str">
        <f t="shared" si="84"/>
        <v/>
      </c>
      <c r="I335" s="30"/>
      <c r="J335" s="30"/>
      <c r="K335" s="30"/>
      <c r="L335" s="30"/>
      <c r="M335" s="30"/>
      <c r="N335" s="30"/>
      <c r="O335" s="44" t="str">
        <f t="shared" si="85"/>
        <v/>
      </c>
      <c r="Q335" s="40" t="str">
        <f t="shared" si="81"/>
        <v/>
      </c>
      <c r="R335" s="42" t="str">
        <f t="shared" si="86"/>
        <v/>
      </c>
      <c r="S335" s="46" t="str">
        <f t="shared" ca="1" si="87"/>
        <v/>
      </c>
      <c r="T335" s="42" t="str">
        <f t="shared" si="88"/>
        <v/>
      </c>
      <c r="U335" s="42" t="str">
        <f t="shared" si="89"/>
        <v/>
      </c>
      <c r="V335" s="30"/>
      <c r="W335" s="42" t="str">
        <f t="shared" si="90"/>
        <v/>
      </c>
      <c r="X335" s="30"/>
      <c r="Y335" s="30"/>
      <c r="Z335" s="30"/>
      <c r="AA335" s="30"/>
      <c r="AB335" s="30"/>
      <c r="AC335" s="30"/>
      <c r="AD335" s="44" t="str">
        <f t="shared" si="91"/>
        <v/>
      </c>
    </row>
    <row r="336" spans="1:30" x14ac:dyDescent="0.25">
      <c r="A336" s="39" t="str">
        <f t="shared" si="77"/>
        <v/>
      </c>
      <c r="B336" s="24" t="str">
        <f t="shared" si="83"/>
        <v/>
      </c>
      <c r="C336" s="40" t="str">
        <f t="shared" si="79"/>
        <v/>
      </c>
      <c r="D336" s="42">
        <f t="shared" si="80"/>
        <v>0</v>
      </c>
      <c r="E336" s="42">
        <f t="shared" si="76"/>
        <v>0</v>
      </c>
      <c r="F336" s="42">
        <f t="shared" si="78"/>
        <v>0</v>
      </c>
      <c r="G336" s="30"/>
      <c r="H336" s="42" t="str">
        <f t="shared" si="84"/>
        <v/>
      </c>
      <c r="I336" s="30"/>
      <c r="J336" s="30"/>
      <c r="K336" s="30"/>
      <c r="L336" s="30"/>
      <c r="M336" s="30"/>
      <c r="N336" s="30"/>
      <c r="O336" s="44" t="str">
        <f t="shared" si="85"/>
        <v/>
      </c>
      <c r="Q336" s="40" t="str">
        <f t="shared" si="81"/>
        <v/>
      </c>
      <c r="R336" s="42" t="str">
        <f t="shared" si="86"/>
        <v/>
      </c>
      <c r="S336" s="46" t="str">
        <f t="shared" ca="1" si="87"/>
        <v/>
      </c>
      <c r="T336" s="42" t="str">
        <f t="shared" si="88"/>
        <v/>
      </c>
      <c r="U336" s="42" t="str">
        <f t="shared" si="89"/>
        <v/>
      </c>
      <c r="V336" s="30"/>
      <c r="W336" s="42" t="str">
        <f t="shared" si="90"/>
        <v/>
      </c>
      <c r="X336" s="30"/>
      <c r="Y336" s="30"/>
      <c r="Z336" s="30"/>
      <c r="AA336" s="30"/>
      <c r="AB336" s="30"/>
      <c r="AC336" s="30"/>
      <c r="AD336" s="44" t="str">
        <f t="shared" si="91"/>
        <v/>
      </c>
    </row>
    <row r="337" spans="1:30" x14ac:dyDescent="0.25">
      <c r="A337" s="39" t="str">
        <f t="shared" si="77"/>
        <v/>
      </c>
      <c r="B337" s="24" t="str">
        <f t="shared" si="83"/>
        <v/>
      </c>
      <c r="C337" s="40" t="str">
        <f t="shared" si="79"/>
        <v/>
      </c>
      <c r="D337" s="42">
        <f t="shared" si="80"/>
        <v>0</v>
      </c>
      <c r="E337" s="42">
        <f t="shared" si="76"/>
        <v>0</v>
      </c>
      <c r="F337" s="42">
        <f t="shared" si="78"/>
        <v>0</v>
      </c>
      <c r="G337" s="30"/>
      <c r="H337" s="42" t="str">
        <f t="shared" si="84"/>
        <v/>
      </c>
      <c r="I337" s="30"/>
      <c r="J337" s="30"/>
      <c r="K337" s="30"/>
      <c r="L337" s="30"/>
      <c r="M337" s="30"/>
      <c r="N337" s="30"/>
      <c r="O337" s="44" t="str">
        <f t="shared" si="85"/>
        <v/>
      </c>
      <c r="Q337" s="40" t="str">
        <f t="shared" si="81"/>
        <v/>
      </c>
      <c r="R337" s="42" t="str">
        <f t="shared" si="86"/>
        <v/>
      </c>
      <c r="S337" s="46" t="str">
        <f t="shared" ca="1" si="87"/>
        <v/>
      </c>
      <c r="T337" s="42" t="str">
        <f t="shared" si="88"/>
        <v/>
      </c>
      <c r="U337" s="42" t="str">
        <f t="shared" si="89"/>
        <v/>
      </c>
      <c r="V337" s="30"/>
      <c r="W337" s="42" t="str">
        <f t="shared" si="90"/>
        <v/>
      </c>
      <c r="X337" s="30"/>
      <c r="Y337" s="30"/>
      <c r="Z337" s="30"/>
      <c r="AA337" s="30"/>
      <c r="AB337" s="30"/>
      <c r="AC337" s="30"/>
      <c r="AD337" s="44" t="str">
        <f t="shared" si="91"/>
        <v/>
      </c>
    </row>
    <row r="338" spans="1:30" x14ac:dyDescent="0.25">
      <c r="A338" s="39" t="str">
        <f t="shared" si="77"/>
        <v/>
      </c>
      <c r="B338" s="24" t="str">
        <f t="shared" si="83"/>
        <v/>
      </c>
      <c r="C338" s="40" t="str">
        <f t="shared" si="79"/>
        <v/>
      </c>
      <c r="D338" s="42">
        <f t="shared" si="80"/>
        <v>0</v>
      </c>
      <c r="E338" s="42">
        <f t="shared" si="76"/>
        <v>0</v>
      </c>
      <c r="F338" s="42">
        <f t="shared" si="78"/>
        <v>0</v>
      </c>
      <c r="G338" s="30"/>
      <c r="H338" s="42" t="str">
        <f t="shared" si="84"/>
        <v/>
      </c>
      <c r="I338" s="30"/>
      <c r="J338" s="30"/>
      <c r="K338" s="30"/>
      <c r="L338" s="30"/>
      <c r="M338" s="30"/>
      <c r="N338" s="30"/>
      <c r="O338" s="44" t="str">
        <f t="shared" si="85"/>
        <v/>
      </c>
      <c r="Q338" s="40" t="str">
        <f t="shared" si="81"/>
        <v/>
      </c>
      <c r="R338" s="42" t="str">
        <f t="shared" si="86"/>
        <v/>
      </c>
      <c r="S338" s="46" t="str">
        <f t="shared" ca="1" si="87"/>
        <v/>
      </c>
      <c r="T338" s="42" t="str">
        <f t="shared" si="88"/>
        <v/>
      </c>
      <c r="U338" s="42" t="str">
        <f t="shared" si="89"/>
        <v/>
      </c>
      <c r="V338" s="30"/>
      <c r="W338" s="42" t="str">
        <f t="shared" si="90"/>
        <v/>
      </c>
      <c r="X338" s="30"/>
      <c r="Y338" s="30"/>
      <c r="Z338" s="30"/>
      <c r="AA338" s="30"/>
      <c r="AB338" s="30"/>
      <c r="AC338" s="30"/>
      <c r="AD338" s="44" t="str">
        <f t="shared" si="91"/>
        <v/>
      </c>
    </row>
    <row r="339" spans="1:30" x14ac:dyDescent="0.25">
      <c r="A339" s="39" t="str">
        <f t="shared" si="77"/>
        <v/>
      </c>
      <c r="B339" s="24" t="str">
        <f t="shared" si="83"/>
        <v/>
      </c>
      <c r="C339" s="40" t="str">
        <f t="shared" si="79"/>
        <v/>
      </c>
      <c r="D339" s="42">
        <f t="shared" si="80"/>
        <v>0</v>
      </c>
      <c r="E339" s="42">
        <f t="shared" si="76"/>
        <v>0</v>
      </c>
      <c r="F339" s="42">
        <f t="shared" si="78"/>
        <v>0</v>
      </c>
      <c r="G339" s="30"/>
      <c r="H339" s="42" t="str">
        <f t="shared" si="84"/>
        <v/>
      </c>
      <c r="I339" s="30"/>
      <c r="J339" s="30"/>
      <c r="K339" s="30"/>
      <c r="L339" s="30"/>
      <c r="M339" s="30"/>
      <c r="N339" s="30"/>
      <c r="O339" s="44" t="str">
        <f t="shared" si="85"/>
        <v/>
      </c>
      <c r="Q339" s="40" t="str">
        <f t="shared" si="81"/>
        <v/>
      </c>
      <c r="R339" s="42" t="str">
        <f t="shared" si="86"/>
        <v/>
      </c>
      <c r="S339" s="46" t="str">
        <f t="shared" ca="1" si="87"/>
        <v/>
      </c>
      <c r="T339" s="42" t="str">
        <f t="shared" si="88"/>
        <v/>
      </c>
      <c r="U339" s="42" t="str">
        <f t="shared" si="89"/>
        <v/>
      </c>
      <c r="V339" s="30"/>
      <c r="W339" s="42" t="str">
        <f t="shared" si="90"/>
        <v/>
      </c>
      <c r="X339" s="30"/>
      <c r="Y339" s="30"/>
      <c r="Z339" s="30"/>
      <c r="AA339" s="30"/>
      <c r="AB339" s="30"/>
      <c r="AC339" s="30"/>
      <c r="AD339" s="44" t="str">
        <f t="shared" si="91"/>
        <v/>
      </c>
    </row>
    <row r="340" spans="1:30" x14ac:dyDescent="0.25">
      <c r="A340" s="39" t="str">
        <f t="shared" si="77"/>
        <v/>
      </c>
      <c r="B340" s="24" t="str">
        <f t="shared" si="83"/>
        <v/>
      </c>
      <c r="C340" s="40" t="str">
        <f t="shared" si="79"/>
        <v/>
      </c>
      <c r="D340" s="42">
        <f t="shared" si="80"/>
        <v>0</v>
      </c>
      <c r="E340" s="42">
        <f t="shared" si="76"/>
        <v>0</v>
      </c>
      <c r="F340" s="42">
        <f t="shared" si="78"/>
        <v>0</v>
      </c>
      <c r="G340" s="30"/>
      <c r="H340" s="42" t="str">
        <f t="shared" si="84"/>
        <v/>
      </c>
      <c r="I340" s="30"/>
      <c r="J340" s="30"/>
      <c r="K340" s="30"/>
      <c r="L340" s="43" t="str">
        <f>IF(C340&gt;$E$6,"",D340*$D$17)</f>
        <v/>
      </c>
      <c r="M340" s="42" t="str">
        <f>IF(C340&gt;$E$6,"",$D$3*$D$18)</f>
        <v/>
      </c>
      <c r="N340" s="42"/>
      <c r="O340" s="44" t="str">
        <f t="shared" si="85"/>
        <v/>
      </c>
      <c r="Q340" s="40" t="str">
        <f t="shared" si="81"/>
        <v/>
      </c>
      <c r="R340" s="42" t="str">
        <f t="shared" si="86"/>
        <v/>
      </c>
      <c r="S340" s="46" t="str">
        <f t="shared" ca="1" si="87"/>
        <v/>
      </c>
      <c r="T340" s="42" t="str">
        <f t="shared" si="88"/>
        <v/>
      </c>
      <c r="U340" s="42" t="str">
        <f t="shared" si="89"/>
        <v/>
      </c>
      <c r="V340" s="30"/>
      <c r="W340" s="42" t="str">
        <f t="shared" si="90"/>
        <v/>
      </c>
      <c r="X340" s="30"/>
      <c r="Y340" s="30"/>
      <c r="Z340" s="30"/>
      <c r="AA340" s="43" t="str">
        <f>IF(Q340&gt;$E$6,"",R340*$D$17)</f>
        <v/>
      </c>
      <c r="AB340" s="42" t="str">
        <f>IF(Q340&gt;$E$6,"",$D$3*$D$18)</f>
        <v/>
      </c>
      <c r="AC340" s="42"/>
      <c r="AD340" s="44" t="str">
        <f t="shared" si="91"/>
        <v/>
      </c>
    </row>
    <row r="341" spans="1:30" x14ac:dyDescent="0.25">
      <c r="A341" s="39" t="str">
        <f t="shared" si="77"/>
        <v/>
      </c>
      <c r="B341" s="24" t="str">
        <f t="shared" si="83"/>
        <v/>
      </c>
      <c r="C341" s="40" t="str">
        <f t="shared" si="79"/>
        <v/>
      </c>
      <c r="D341" s="42">
        <f t="shared" si="80"/>
        <v>0</v>
      </c>
      <c r="E341" s="42">
        <f t="shared" si="76"/>
        <v>0</v>
      </c>
      <c r="F341" s="42">
        <f t="shared" si="78"/>
        <v>0</v>
      </c>
      <c r="G341" s="30"/>
      <c r="H341" s="42" t="str">
        <f t="shared" si="84"/>
        <v/>
      </c>
      <c r="I341" s="30"/>
      <c r="J341" s="30"/>
      <c r="K341" s="30"/>
      <c r="L341" s="30"/>
      <c r="M341" s="30"/>
      <c r="N341" s="30"/>
      <c r="O341" s="44" t="str">
        <f t="shared" si="85"/>
        <v/>
      </c>
      <c r="Q341" s="40" t="str">
        <f t="shared" si="81"/>
        <v/>
      </c>
      <c r="R341" s="42" t="str">
        <f t="shared" si="86"/>
        <v/>
      </c>
      <c r="S341" s="46" t="str">
        <f t="shared" ca="1" si="87"/>
        <v/>
      </c>
      <c r="T341" s="42" t="str">
        <f t="shared" si="88"/>
        <v/>
      </c>
      <c r="U341" s="42" t="str">
        <f t="shared" si="89"/>
        <v/>
      </c>
      <c r="V341" s="30"/>
      <c r="W341" s="42" t="str">
        <f t="shared" si="90"/>
        <v/>
      </c>
      <c r="X341" s="30"/>
      <c r="Y341" s="30"/>
      <c r="Z341" s="30"/>
      <c r="AA341" s="30"/>
      <c r="AB341" s="30"/>
      <c r="AC341" s="30"/>
      <c r="AD341" s="44" t="str">
        <f t="shared" si="91"/>
        <v/>
      </c>
    </row>
    <row r="342" spans="1:30" x14ac:dyDescent="0.25">
      <c r="A342" s="39" t="str">
        <f t="shared" si="77"/>
        <v/>
      </c>
      <c r="B342" s="24" t="str">
        <f t="shared" si="83"/>
        <v/>
      </c>
      <c r="C342" s="40" t="str">
        <f t="shared" si="79"/>
        <v/>
      </c>
      <c r="D342" s="42">
        <f t="shared" si="80"/>
        <v>0</v>
      </c>
      <c r="E342" s="42">
        <f t="shared" si="76"/>
        <v>0</v>
      </c>
      <c r="F342" s="42">
        <f t="shared" si="78"/>
        <v>0</v>
      </c>
      <c r="G342" s="30"/>
      <c r="H342" s="42" t="str">
        <f t="shared" si="84"/>
        <v/>
      </c>
      <c r="I342" s="30"/>
      <c r="J342" s="30"/>
      <c r="K342" s="30"/>
      <c r="L342" s="30"/>
      <c r="M342" s="30"/>
      <c r="N342" s="30"/>
      <c r="O342" s="44" t="str">
        <f t="shared" si="85"/>
        <v/>
      </c>
      <c r="Q342" s="40" t="str">
        <f t="shared" si="81"/>
        <v/>
      </c>
      <c r="R342" s="42" t="str">
        <f t="shared" si="86"/>
        <v/>
      </c>
      <c r="S342" s="46" t="str">
        <f t="shared" ca="1" si="87"/>
        <v/>
      </c>
      <c r="T342" s="42" t="str">
        <f t="shared" si="88"/>
        <v/>
      </c>
      <c r="U342" s="42" t="str">
        <f t="shared" si="89"/>
        <v/>
      </c>
      <c r="V342" s="30"/>
      <c r="W342" s="42" t="str">
        <f t="shared" si="90"/>
        <v/>
      </c>
      <c r="X342" s="30"/>
      <c r="Y342" s="30"/>
      <c r="Z342" s="30"/>
      <c r="AA342" s="30"/>
      <c r="AB342" s="30"/>
      <c r="AC342" s="30"/>
      <c r="AD342" s="44" t="str">
        <f t="shared" si="91"/>
        <v/>
      </c>
    </row>
    <row r="343" spans="1:30" x14ac:dyDescent="0.25">
      <c r="A343" s="39" t="str">
        <f t="shared" si="77"/>
        <v/>
      </c>
      <c r="B343" s="24" t="str">
        <f t="shared" si="83"/>
        <v/>
      </c>
      <c r="C343" s="40" t="str">
        <f t="shared" si="79"/>
        <v/>
      </c>
      <c r="D343" s="42">
        <f t="shared" si="80"/>
        <v>0</v>
      </c>
      <c r="E343" s="42">
        <f t="shared" si="76"/>
        <v>0</v>
      </c>
      <c r="F343" s="42">
        <f t="shared" si="78"/>
        <v>0</v>
      </c>
      <c r="G343" s="30"/>
      <c r="H343" s="42" t="str">
        <f t="shared" si="84"/>
        <v/>
      </c>
      <c r="I343" s="30"/>
      <c r="J343" s="30"/>
      <c r="K343" s="30"/>
      <c r="L343" s="30"/>
      <c r="M343" s="30"/>
      <c r="N343" s="30"/>
      <c r="O343" s="44" t="str">
        <f t="shared" si="85"/>
        <v/>
      </c>
      <c r="Q343" s="40" t="str">
        <f t="shared" si="81"/>
        <v/>
      </c>
      <c r="R343" s="42" t="str">
        <f t="shared" si="86"/>
        <v/>
      </c>
      <c r="S343" s="46" t="str">
        <f t="shared" ca="1" si="87"/>
        <v/>
      </c>
      <c r="T343" s="42" t="str">
        <f t="shared" si="88"/>
        <v/>
      </c>
      <c r="U343" s="42" t="str">
        <f t="shared" si="89"/>
        <v/>
      </c>
      <c r="V343" s="30"/>
      <c r="W343" s="42" t="str">
        <f t="shared" si="90"/>
        <v/>
      </c>
      <c r="X343" s="30"/>
      <c r="Y343" s="30"/>
      <c r="Z343" s="30"/>
      <c r="AA343" s="30"/>
      <c r="AB343" s="30"/>
      <c r="AC343" s="30"/>
      <c r="AD343" s="44" t="str">
        <f t="shared" si="91"/>
        <v/>
      </c>
    </row>
    <row r="344" spans="1:30" x14ac:dyDescent="0.25">
      <c r="A344" s="39" t="str">
        <f t="shared" si="77"/>
        <v/>
      </c>
      <c r="B344" s="24" t="str">
        <f t="shared" si="83"/>
        <v/>
      </c>
      <c r="C344" s="40" t="str">
        <f t="shared" si="79"/>
        <v/>
      </c>
      <c r="D344" s="42">
        <f t="shared" si="80"/>
        <v>0</v>
      </c>
      <c r="E344" s="42">
        <f t="shared" si="76"/>
        <v>0</v>
      </c>
      <c r="F344" s="42">
        <f t="shared" si="78"/>
        <v>0</v>
      </c>
      <c r="G344" s="30"/>
      <c r="H344" s="42" t="str">
        <f t="shared" si="84"/>
        <v/>
      </c>
      <c r="I344" s="30"/>
      <c r="J344" s="30"/>
      <c r="K344" s="30"/>
      <c r="L344" s="30"/>
      <c r="M344" s="30"/>
      <c r="N344" s="30"/>
      <c r="O344" s="44" t="str">
        <f t="shared" si="85"/>
        <v/>
      </c>
      <c r="Q344" s="40" t="str">
        <f t="shared" si="81"/>
        <v/>
      </c>
      <c r="R344" s="42" t="str">
        <f t="shared" si="86"/>
        <v/>
      </c>
      <c r="S344" s="46" t="str">
        <f t="shared" ca="1" si="87"/>
        <v/>
      </c>
      <c r="T344" s="42" t="str">
        <f t="shared" si="88"/>
        <v/>
      </c>
      <c r="U344" s="42" t="str">
        <f t="shared" si="89"/>
        <v/>
      </c>
      <c r="V344" s="30"/>
      <c r="W344" s="42" t="str">
        <f t="shared" si="90"/>
        <v/>
      </c>
      <c r="X344" s="30"/>
      <c r="Y344" s="30"/>
      <c r="Z344" s="30"/>
      <c r="AA344" s="30"/>
      <c r="AB344" s="30"/>
      <c r="AC344" s="30"/>
      <c r="AD344" s="44" t="str">
        <f t="shared" si="91"/>
        <v/>
      </c>
    </row>
    <row r="345" spans="1:30" x14ac:dyDescent="0.25">
      <c r="A345" s="39" t="str">
        <f t="shared" si="77"/>
        <v/>
      </c>
      <c r="B345" s="24" t="str">
        <f t="shared" si="83"/>
        <v/>
      </c>
      <c r="C345" s="40" t="str">
        <f t="shared" si="79"/>
        <v/>
      </c>
      <c r="D345" s="42">
        <f t="shared" si="80"/>
        <v>0</v>
      </c>
      <c r="E345" s="42">
        <f t="shared" si="76"/>
        <v>0</v>
      </c>
      <c r="F345" s="42">
        <f t="shared" si="78"/>
        <v>0</v>
      </c>
      <c r="G345" s="30"/>
      <c r="H345" s="42" t="str">
        <f t="shared" si="84"/>
        <v/>
      </c>
      <c r="I345" s="30"/>
      <c r="J345" s="30"/>
      <c r="K345" s="30"/>
      <c r="L345" s="30"/>
      <c r="M345" s="30"/>
      <c r="N345" s="30"/>
      <c r="O345" s="44" t="str">
        <f t="shared" si="85"/>
        <v/>
      </c>
      <c r="Q345" s="40" t="str">
        <f t="shared" si="81"/>
        <v/>
      </c>
      <c r="R345" s="42" t="str">
        <f t="shared" si="86"/>
        <v/>
      </c>
      <c r="S345" s="46" t="str">
        <f t="shared" ca="1" si="87"/>
        <v/>
      </c>
      <c r="T345" s="42" t="str">
        <f t="shared" si="88"/>
        <v/>
      </c>
      <c r="U345" s="42" t="str">
        <f t="shared" si="89"/>
        <v/>
      </c>
      <c r="V345" s="30"/>
      <c r="W345" s="42" t="str">
        <f t="shared" si="90"/>
        <v/>
      </c>
      <c r="X345" s="30"/>
      <c r="Y345" s="30"/>
      <c r="Z345" s="30"/>
      <c r="AA345" s="30"/>
      <c r="AB345" s="30"/>
      <c r="AC345" s="30"/>
      <c r="AD345" s="44" t="str">
        <f t="shared" si="91"/>
        <v/>
      </c>
    </row>
    <row r="346" spans="1:30" x14ac:dyDescent="0.25">
      <c r="A346" s="39" t="str">
        <f t="shared" si="77"/>
        <v/>
      </c>
      <c r="B346" s="24" t="str">
        <f t="shared" si="83"/>
        <v/>
      </c>
      <c r="C346" s="40" t="str">
        <f t="shared" si="79"/>
        <v/>
      </c>
      <c r="D346" s="42">
        <f t="shared" si="80"/>
        <v>0</v>
      </c>
      <c r="E346" s="42">
        <f t="shared" si="76"/>
        <v>0</v>
      </c>
      <c r="F346" s="42">
        <f t="shared" si="78"/>
        <v>0</v>
      </c>
      <c r="G346" s="30"/>
      <c r="H346" s="42" t="str">
        <f t="shared" si="84"/>
        <v/>
      </c>
      <c r="I346" s="30"/>
      <c r="J346" s="30"/>
      <c r="K346" s="30"/>
      <c r="L346" s="30"/>
      <c r="M346" s="30"/>
      <c r="N346" s="30"/>
      <c r="O346" s="44" t="str">
        <f t="shared" si="85"/>
        <v/>
      </c>
      <c r="Q346" s="40" t="str">
        <f t="shared" si="81"/>
        <v/>
      </c>
      <c r="R346" s="42" t="str">
        <f t="shared" si="86"/>
        <v/>
      </c>
      <c r="S346" s="46" t="str">
        <f t="shared" ca="1" si="87"/>
        <v/>
      </c>
      <c r="T346" s="42" t="str">
        <f t="shared" si="88"/>
        <v/>
      </c>
      <c r="U346" s="42" t="str">
        <f t="shared" si="89"/>
        <v/>
      </c>
      <c r="V346" s="30"/>
      <c r="W346" s="42" t="str">
        <f t="shared" si="90"/>
        <v/>
      </c>
      <c r="X346" s="30"/>
      <c r="Y346" s="30"/>
      <c r="Z346" s="30"/>
      <c r="AA346" s="30"/>
      <c r="AB346" s="30"/>
      <c r="AC346" s="30"/>
      <c r="AD346" s="44" t="str">
        <f t="shared" si="91"/>
        <v/>
      </c>
    </row>
    <row r="347" spans="1:30" x14ac:dyDescent="0.25">
      <c r="A347" s="39" t="str">
        <f t="shared" si="77"/>
        <v/>
      </c>
      <c r="B347" s="24" t="str">
        <f t="shared" si="83"/>
        <v/>
      </c>
      <c r="C347" s="40" t="str">
        <f t="shared" si="79"/>
        <v/>
      </c>
      <c r="D347" s="42">
        <f t="shared" si="80"/>
        <v>0</v>
      </c>
      <c r="E347" s="42">
        <f t="shared" si="76"/>
        <v>0</v>
      </c>
      <c r="F347" s="42">
        <f t="shared" si="78"/>
        <v>0</v>
      </c>
      <c r="G347" s="30"/>
      <c r="H347" s="42" t="str">
        <f t="shared" si="84"/>
        <v/>
      </c>
      <c r="I347" s="30"/>
      <c r="J347" s="30"/>
      <c r="K347" s="30"/>
      <c r="L347" s="30"/>
      <c r="M347" s="30"/>
      <c r="N347" s="30"/>
      <c r="O347" s="44" t="str">
        <f t="shared" si="85"/>
        <v/>
      </c>
      <c r="Q347" s="40" t="str">
        <f t="shared" si="81"/>
        <v/>
      </c>
      <c r="R347" s="42" t="str">
        <f t="shared" si="86"/>
        <v/>
      </c>
      <c r="S347" s="46" t="str">
        <f t="shared" ca="1" si="87"/>
        <v/>
      </c>
      <c r="T347" s="42" t="str">
        <f t="shared" si="88"/>
        <v/>
      </c>
      <c r="U347" s="42" t="str">
        <f t="shared" si="89"/>
        <v/>
      </c>
      <c r="V347" s="30"/>
      <c r="W347" s="42" t="str">
        <f t="shared" si="90"/>
        <v/>
      </c>
      <c r="X347" s="30"/>
      <c r="Y347" s="30"/>
      <c r="Z347" s="30"/>
      <c r="AA347" s="30"/>
      <c r="AB347" s="30"/>
      <c r="AC347" s="30"/>
      <c r="AD347" s="44" t="str">
        <f t="shared" si="91"/>
        <v/>
      </c>
    </row>
    <row r="348" spans="1:30" x14ac:dyDescent="0.25">
      <c r="A348" s="39" t="str">
        <f t="shared" si="77"/>
        <v/>
      </c>
      <c r="B348" s="24" t="str">
        <f t="shared" si="83"/>
        <v/>
      </c>
      <c r="C348" s="40" t="str">
        <f t="shared" si="79"/>
        <v/>
      </c>
      <c r="D348" s="42">
        <f t="shared" si="80"/>
        <v>0</v>
      </c>
      <c r="E348" s="42">
        <f t="shared" ref="E348:E387" si="92">IF(C348&gt;$E$6,0,IF(C348=$E$6,D348,$D$28/$D$6))</f>
        <v>0</v>
      </c>
      <c r="F348" s="42">
        <f t="shared" si="78"/>
        <v>0</v>
      </c>
      <c r="G348" s="30"/>
      <c r="H348" s="42" t="str">
        <f t="shared" si="84"/>
        <v/>
      </c>
      <c r="I348" s="30"/>
      <c r="J348" s="30"/>
      <c r="K348" s="30"/>
      <c r="L348" s="30"/>
      <c r="M348" s="30"/>
      <c r="N348" s="30"/>
      <c r="O348" s="44" t="str">
        <f t="shared" si="85"/>
        <v/>
      </c>
      <c r="Q348" s="40" t="str">
        <f t="shared" si="81"/>
        <v/>
      </c>
      <c r="R348" s="42" t="str">
        <f t="shared" si="86"/>
        <v/>
      </c>
      <c r="S348" s="46" t="str">
        <f t="shared" ca="1" si="87"/>
        <v/>
      </c>
      <c r="T348" s="42" t="str">
        <f t="shared" si="88"/>
        <v/>
      </c>
      <c r="U348" s="42" t="str">
        <f t="shared" si="89"/>
        <v/>
      </c>
      <c r="V348" s="30"/>
      <c r="W348" s="42" t="str">
        <f t="shared" si="90"/>
        <v/>
      </c>
      <c r="X348" s="30"/>
      <c r="Y348" s="30"/>
      <c r="Z348" s="30"/>
      <c r="AA348" s="30"/>
      <c r="AB348" s="30"/>
      <c r="AC348" s="30"/>
      <c r="AD348" s="44" t="str">
        <f t="shared" si="91"/>
        <v/>
      </c>
    </row>
    <row r="349" spans="1:30" x14ac:dyDescent="0.25">
      <c r="A349" s="39" t="str">
        <f t="shared" ref="A349:A355" si="93">IF(C349&gt;$E$6,"",EDATE(A348,1))</f>
        <v/>
      </c>
      <c r="B349" s="24" t="str">
        <f t="shared" si="83"/>
        <v/>
      </c>
      <c r="C349" s="40" t="str">
        <f t="shared" si="79"/>
        <v/>
      </c>
      <c r="D349" s="42">
        <f t="shared" si="80"/>
        <v>0</v>
      </c>
      <c r="E349" s="42">
        <f t="shared" si="92"/>
        <v>0</v>
      </c>
      <c r="F349" s="42">
        <f t="shared" ref="F349:F409" si="94">IF(C349&gt;$E$6,0,IF(C349&lt;=$E$7,D349*$D$7*31/360,IF(AND(C349&gt;$E$7,C349&lt;=($E$7+$E$8)),D349*$D$8*31/360,IF(AND(C349&gt;($E$7+$E$8),C349&lt;=($E$7+$E$8+$E$9)),D349*$D$9*31/360,D349*$D$10*31/360))))</f>
        <v>0</v>
      </c>
      <c r="G349" s="30"/>
      <c r="H349" s="42" t="str">
        <f t="shared" si="84"/>
        <v/>
      </c>
      <c r="I349" s="30"/>
      <c r="J349" s="30"/>
      <c r="K349" s="30"/>
      <c r="L349" s="30"/>
      <c r="M349" s="30"/>
      <c r="N349" s="30"/>
      <c r="O349" s="44" t="str">
        <f t="shared" si="85"/>
        <v/>
      </c>
      <c r="Q349" s="40" t="str">
        <f t="shared" si="81"/>
        <v/>
      </c>
      <c r="R349" s="42" t="str">
        <f t="shared" si="86"/>
        <v/>
      </c>
      <c r="S349" s="46" t="str">
        <f t="shared" ca="1" si="87"/>
        <v/>
      </c>
      <c r="T349" s="42" t="str">
        <f t="shared" si="88"/>
        <v/>
      </c>
      <c r="U349" s="42" t="str">
        <f t="shared" si="89"/>
        <v/>
      </c>
      <c r="V349" s="30"/>
      <c r="W349" s="42" t="str">
        <f t="shared" si="90"/>
        <v/>
      </c>
      <c r="X349" s="30"/>
      <c r="Y349" s="30"/>
      <c r="Z349" s="30"/>
      <c r="AA349" s="30"/>
      <c r="AB349" s="30"/>
      <c r="AC349" s="30"/>
      <c r="AD349" s="44" t="str">
        <f t="shared" si="91"/>
        <v/>
      </c>
    </row>
    <row r="350" spans="1:30" x14ac:dyDescent="0.25">
      <c r="A350" s="39" t="str">
        <f t="shared" si="93"/>
        <v/>
      </c>
      <c r="B350" s="24" t="str">
        <f t="shared" si="83"/>
        <v/>
      </c>
      <c r="C350" s="40" t="str">
        <f t="shared" ref="C350:C387" si="95">IF(C349&lt;$D$6,C349+1,"")</f>
        <v/>
      </c>
      <c r="D350" s="42">
        <f t="shared" ref="D350:D387" si="96">IF(C350&gt;$E$6,0,D349-E349)</f>
        <v>0</v>
      </c>
      <c r="E350" s="42">
        <f t="shared" si="92"/>
        <v>0</v>
      </c>
      <c r="F350" s="42">
        <f t="shared" si="94"/>
        <v>0</v>
      </c>
      <c r="G350" s="30"/>
      <c r="H350" s="42" t="str">
        <f t="shared" si="84"/>
        <v/>
      </c>
      <c r="I350" s="30"/>
      <c r="J350" s="30"/>
      <c r="K350" s="30"/>
      <c r="L350" s="30"/>
      <c r="M350" s="30"/>
      <c r="N350" s="30"/>
      <c r="O350" s="44" t="str">
        <f t="shared" si="85"/>
        <v/>
      </c>
      <c r="Q350" s="40" t="str">
        <f t="shared" ref="Q350:Q387" si="97">IF(Q349&lt;$D$6,Q349+1,"")</f>
        <v/>
      </c>
      <c r="R350" s="42" t="str">
        <f t="shared" si="86"/>
        <v/>
      </c>
      <c r="S350" s="46" t="str">
        <f t="shared" ca="1" si="87"/>
        <v/>
      </c>
      <c r="T350" s="42" t="str">
        <f t="shared" si="88"/>
        <v/>
      </c>
      <c r="U350" s="42" t="str">
        <f t="shared" si="89"/>
        <v/>
      </c>
      <c r="V350" s="30"/>
      <c r="W350" s="42" t="str">
        <f t="shared" si="90"/>
        <v/>
      </c>
      <c r="X350" s="30"/>
      <c r="Y350" s="30"/>
      <c r="Z350" s="30"/>
      <c r="AA350" s="30"/>
      <c r="AB350" s="30"/>
      <c r="AC350" s="30"/>
      <c r="AD350" s="44" t="str">
        <f t="shared" si="91"/>
        <v/>
      </c>
    </row>
    <row r="351" spans="1:30" x14ac:dyDescent="0.25">
      <c r="A351" s="39" t="str">
        <f t="shared" si="93"/>
        <v/>
      </c>
      <c r="B351" s="24" t="str">
        <f t="shared" si="83"/>
        <v/>
      </c>
      <c r="C351" s="40" t="str">
        <f t="shared" si="95"/>
        <v/>
      </c>
      <c r="D351" s="42">
        <f t="shared" si="96"/>
        <v>0</v>
      </c>
      <c r="E351" s="42">
        <f t="shared" si="92"/>
        <v>0</v>
      </c>
      <c r="F351" s="42">
        <f t="shared" si="94"/>
        <v>0</v>
      </c>
      <c r="G351" s="30"/>
      <c r="H351" s="42" t="str">
        <f t="shared" si="84"/>
        <v/>
      </c>
      <c r="I351" s="30"/>
      <c r="J351" s="30"/>
      <c r="K351" s="30"/>
      <c r="L351" s="30"/>
      <c r="M351" s="30"/>
      <c r="N351" s="30"/>
      <c r="O351" s="44" t="str">
        <f t="shared" si="85"/>
        <v/>
      </c>
      <c r="Q351" s="40" t="str">
        <f t="shared" si="97"/>
        <v/>
      </c>
      <c r="R351" s="42" t="str">
        <f t="shared" si="86"/>
        <v/>
      </c>
      <c r="S351" s="46" t="str">
        <f t="shared" ca="1" si="87"/>
        <v/>
      </c>
      <c r="T351" s="42" t="str">
        <f t="shared" si="88"/>
        <v/>
      </c>
      <c r="U351" s="42" t="str">
        <f t="shared" si="89"/>
        <v/>
      </c>
      <c r="V351" s="30"/>
      <c r="W351" s="42" t="str">
        <f t="shared" si="90"/>
        <v/>
      </c>
      <c r="X351" s="30"/>
      <c r="Y351" s="30"/>
      <c r="Z351" s="30"/>
      <c r="AA351" s="30"/>
      <c r="AB351" s="30"/>
      <c r="AC351" s="30"/>
      <c r="AD351" s="44" t="str">
        <f t="shared" si="91"/>
        <v/>
      </c>
    </row>
    <row r="352" spans="1:30" x14ac:dyDescent="0.25">
      <c r="A352" s="39" t="str">
        <f t="shared" si="93"/>
        <v/>
      </c>
      <c r="B352" s="24" t="str">
        <f t="shared" si="83"/>
        <v/>
      </c>
      <c r="C352" s="40" t="str">
        <f t="shared" si="95"/>
        <v/>
      </c>
      <c r="D352" s="42">
        <f t="shared" si="96"/>
        <v>0</v>
      </c>
      <c r="E352" s="42">
        <f t="shared" si="92"/>
        <v>0</v>
      </c>
      <c r="F352" s="42">
        <f t="shared" si="94"/>
        <v>0</v>
      </c>
      <c r="G352" s="30"/>
      <c r="H352" s="42" t="str">
        <f t="shared" si="84"/>
        <v/>
      </c>
      <c r="I352" s="30"/>
      <c r="J352" s="30"/>
      <c r="K352" s="30"/>
      <c r="L352" s="43" t="str">
        <f>IF(C352&gt;$E$6,"",D352*$D$17)</f>
        <v/>
      </c>
      <c r="M352" s="42" t="str">
        <f>IF(C352&gt;$E$6,"",$D$3*$D$18)</f>
        <v/>
      </c>
      <c r="N352" s="42"/>
      <c r="O352" s="44" t="str">
        <f t="shared" si="85"/>
        <v/>
      </c>
      <c r="Q352" s="40" t="str">
        <f t="shared" si="97"/>
        <v/>
      </c>
      <c r="R352" s="42" t="str">
        <f t="shared" si="86"/>
        <v/>
      </c>
      <c r="S352" s="46" t="str">
        <f t="shared" ca="1" si="87"/>
        <v/>
      </c>
      <c r="T352" s="42" t="str">
        <f t="shared" si="88"/>
        <v/>
      </c>
      <c r="U352" s="42" t="str">
        <f t="shared" si="89"/>
        <v/>
      </c>
      <c r="V352" s="30"/>
      <c r="W352" s="42" t="str">
        <f t="shared" si="90"/>
        <v/>
      </c>
      <c r="X352" s="30"/>
      <c r="Y352" s="30"/>
      <c r="Z352" s="30"/>
      <c r="AA352" s="43" t="str">
        <f>IF(Q352&gt;$E$6,"",R352*$D$17)</f>
        <v/>
      </c>
      <c r="AB352" s="42" t="str">
        <f>IF(Q352&gt;$E$6,"",$D$3*$D$18)</f>
        <v/>
      </c>
      <c r="AC352" s="42"/>
      <c r="AD352" s="44" t="str">
        <f t="shared" si="91"/>
        <v/>
      </c>
    </row>
    <row r="353" spans="1:30" x14ac:dyDescent="0.25">
      <c r="A353" s="39" t="str">
        <f t="shared" si="93"/>
        <v/>
      </c>
      <c r="B353" s="24" t="str">
        <f t="shared" si="83"/>
        <v/>
      </c>
      <c r="C353" s="40" t="str">
        <f t="shared" si="95"/>
        <v/>
      </c>
      <c r="D353" s="42">
        <f t="shared" si="96"/>
        <v>0</v>
      </c>
      <c r="E353" s="42">
        <f t="shared" si="92"/>
        <v>0</v>
      </c>
      <c r="F353" s="42">
        <f t="shared" si="94"/>
        <v>0</v>
      </c>
      <c r="G353" s="30"/>
      <c r="H353" s="42" t="str">
        <f t="shared" si="84"/>
        <v/>
      </c>
      <c r="I353" s="30"/>
      <c r="J353" s="30"/>
      <c r="K353" s="30"/>
      <c r="L353" s="30"/>
      <c r="M353" s="30"/>
      <c r="N353" s="30"/>
      <c r="O353" s="44" t="str">
        <f t="shared" si="85"/>
        <v/>
      </c>
      <c r="Q353" s="40" t="str">
        <f t="shared" si="97"/>
        <v/>
      </c>
      <c r="R353" s="42" t="str">
        <f t="shared" si="86"/>
        <v/>
      </c>
      <c r="S353" s="46" t="str">
        <f t="shared" ca="1" si="87"/>
        <v/>
      </c>
      <c r="T353" s="42" t="str">
        <f t="shared" si="88"/>
        <v/>
      </c>
      <c r="U353" s="42" t="str">
        <f t="shared" si="89"/>
        <v/>
      </c>
      <c r="V353" s="30"/>
      <c r="W353" s="42" t="str">
        <f t="shared" si="90"/>
        <v/>
      </c>
      <c r="X353" s="30"/>
      <c r="Y353" s="30"/>
      <c r="Z353" s="30"/>
      <c r="AA353" s="30"/>
      <c r="AB353" s="30"/>
      <c r="AC353" s="30"/>
      <c r="AD353" s="44" t="str">
        <f t="shared" si="91"/>
        <v/>
      </c>
    </row>
    <row r="354" spans="1:30" x14ac:dyDescent="0.25">
      <c r="A354" s="39" t="str">
        <f t="shared" si="93"/>
        <v/>
      </c>
      <c r="B354" s="24" t="str">
        <f t="shared" si="83"/>
        <v/>
      </c>
      <c r="C354" s="40" t="str">
        <f t="shared" si="95"/>
        <v/>
      </c>
      <c r="D354" s="42">
        <f t="shared" si="96"/>
        <v>0</v>
      </c>
      <c r="E354" s="42">
        <f t="shared" si="92"/>
        <v>0</v>
      </c>
      <c r="F354" s="42">
        <f t="shared" si="94"/>
        <v>0</v>
      </c>
      <c r="G354" s="30"/>
      <c r="H354" s="42" t="str">
        <f t="shared" si="84"/>
        <v/>
      </c>
      <c r="I354" s="30"/>
      <c r="J354" s="30"/>
      <c r="K354" s="30"/>
      <c r="L354" s="30"/>
      <c r="M354" s="30"/>
      <c r="N354" s="30"/>
      <c r="O354" s="44" t="str">
        <f t="shared" si="85"/>
        <v/>
      </c>
      <c r="Q354" s="40" t="str">
        <f t="shared" si="97"/>
        <v/>
      </c>
      <c r="R354" s="42" t="str">
        <f t="shared" si="86"/>
        <v/>
      </c>
      <c r="S354" s="46" t="str">
        <f t="shared" ca="1" si="87"/>
        <v/>
      </c>
      <c r="T354" s="42" t="str">
        <f t="shared" si="88"/>
        <v/>
      </c>
      <c r="U354" s="42" t="str">
        <f t="shared" si="89"/>
        <v/>
      </c>
      <c r="V354" s="30"/>
      <c r="W354" s="42" t="str">
        <f t="shared" si="90"/>
        <v/>
      </c>
      <c r="X354" s="30"/>
      <c r="Y354" s="30"/>
      <c r="Z354" s="30"/>
      <c r="AA354" s="30"/>
      <c r="AB354" s="30"/>
      <c r="AC354" s="30"/>
      <c r="AD354" s="44" t="str">
        <f t="shared" si="91"/>
        <v/>
      </c>
    </row>
    <row r="355" spans="1:30" x14ac:dyDescent="0.25">
      <c r="A355" s="39" t="str">
        <f t="shared" si="93"/>
        <v/>
      </c>
      <c r="B355" s="24" t="str">
        <f t="shared" si="83"/>
        <v/>
      </c>
      <c r="C355" s="40" t="str">
        <f t="shared" si="95"/>
        <v/>
      </c>
      <c r="D355" s="42">
        <f t="shared" si="96"/>
        <v>0</v>
      </c>
      <c r="E355" s="42">
        <f t="shared" si="92"/>
        <v>0</v>
      </c>
      <c r="F355" s="42">
        <f t="shared" si="94"/>
        <v>0</v>
      </c>
      <c r="G355" s="30"/>
      <c r="H355" s="42" t="str">
        <f t="shared" si="84"/>
        <v/>
      </c>
      <c r="I355" s="30"/>
      <c r="J355" s="30"/>
      <c r="K355" s="30"/>
      <c r="L355" s="30"/>
      <c r="M355" s="30"/>
      <c r="N355" s="30"/>
      <c r="O355" s="44" t="str">
        <f t="shared" si="85"/>
        <v/>
      </c>
      <c r="Q355" s="40" t="str">
        <f t="shared" si="97"/>
        <v/>
      </c>
      <c r="R355" s="42" t="str">
        <f t="shared" si="86"/>
        <v/>
      </c>
      <c r="S355" s="46" t="str">
        <f t="shared" ca="1" si="87"/>
        <v/>
      </c>
      <c r="T355" s="42" t="str">
        <f t="shared" si="88"/>
        <v/>
      </c>
      <c r="U355" s="42" t="str">
        <f t="shared" si="89"/>
        <v/>
      </c>
      <c r="V355" s="30"/>
      <c r="W355" s="42" t="str">
        <f t="shared" si="90"/>
        <v/>
      </c>
      <c r="X355" s="30"/>
      <c r="Y355" s="30"/>
      <c r="Z355" s="30"/>
      <c r="AA355" s="30"/>
      <c r="AB355" s="30"/>
      <c r="AC355" s="30"/>
      <c r="AD355" s="44" t="str">
        <f t="shared" si="91"/>
        <v/>
      </c>
    </row>
    <row r="356" spans="1:30" x14ac:dyDescent="0.25">
      <c r="C356" s="40" t="str">
        <f t="shared" si="95"/>
        <v/>
      </c>
      <c r="D356" s="42">
        <f t="shared" si="96"/>
        <v>0</v>
      </c>
      <c r="E356" s="42">
        <f t="shared" si="92"/>
        <v>0</v>
      </c>
      <c r="F356" s="42">
        <f t="shared" si="94"/>
        <v>0</v>
      </c>
      <c r="G356" s="30"/>
      <c r="H356" s="42" t="str">
        <f t="shared" si="84"/>
        <v/>
      </c>
      <c r="I356" s="30"/>
      <c r="J356" s="30"/>
      <c r="K356" s="30"/>
      <c r="L356" s="30"/>
      <c r="M356" s="30"/>
      <c r="N356" s="30"/>
      <c r="O356" s="44" t="str">
        <f t="shared" si="85"/>
        <v/>
      </c>
      <c r="Q356" s="40" t="str">
        <f t="shared" si="97"/>
        <v/>
      </c>
      <c r="R356" s="42" t="str">
        <f t="shared" si="86"/>
        <v/>
      </c>
      <c r="S356" s="46" t="str">
        <f t="shared" ca="1" si="87"/>
        <v/>
      </c>
      <c r="T356" s="42" t="str">
        <f t="shared" si="88"/>
        <v/>
      </c>
      <c r="U356" s="42" t="str">
        <f t="shared" si="89"/>
        <v/>
      </c>
      <c r="V356" s="30"/>
      <c r="W356" s="42" t="str">
        <f t="shared" si="90"/>
        <v/>
      </c>
      <c r="X356" s="30"/>
      <c r="Y356" s="30"/>
      <c r="Z356" s="30"/>
      <c r="AA356" s="30"/>
      <c r="AB356" s="30"/>
      <c r="AC356" s="30"/>
      <c r="AD356" s="44" t="str">
        <f t="shared" si="91"/>
        <v/>
      </c>
    </row>
    <row r="357" spans="1:30" x14ac:dyDescent="0.25">
      <c r="C357" s="40" t="str">
        <f t="shared" si="95"/>
        <v/>
      </c>
      <c r="D357" s="42">
        <f t="shared" si="96"/>
        <v>0</v>
      </c>
      <c r="E357" s="42">
        <f t="shared" si="92"/>
        <v>0</v>
      </c>
      <c r="F357" s="42">
        <f t="shared" si="94"/>
        <v>0</v>
      </c>
      <c r="G357" s="30"/>
      <c r="H357" s="42" t="str">
        <f t="shared" si="84"/>
        <v/>
      </c>
      <c r="I357" s="30"/>
      <c r="J357" s="30"/>
      <c r="K357" s="30"/>
      <c r="L357" s="30"/>
      <c r="M357" s="30"/>
      <c r="N357" s="30"/>
      <c r="O357" s="44" t="str">
        <f t="shared" si="85"/>
        <v/>
      </c>
      <c r="Q357" s="40" t="str">
        <f t="shared" si="97"/>
        <v/>
      </c>
      <c r="R357" s="42" t="str">
        <f t="shared" si="86"/>
        <v/>
      </c>
      <c r="S357" s="46" t="str">
        <f t="shared" ca="1" si="87"/>
        <v/>
      </c>
      <c r="T357" s="42" t="str">
        <f t="shared" si="88"/>
        <v/>
      </c>
      <c r="U357" s="42" t="str">
        <f t="shared" si="89"/>
        <v/>
      </c>
      <c r="V357" s="30"/>
      <c r="W357" s="42" t="str">
        <f t="shared" si="90"/>
        <v/>
      </c>
      <c r="X357" s="30"/>
      <c r="Y357" s="30"/>
      <c r="Z357" s="30"/>
      <c r="AA357" s="30"/>
      <c r="AB357" s="30"/>
      <c r="AC357" s="30"/>
      <c r="AD357" s="44" t="str">
        <f t="shared" si="91"/>
        <v/>
      </c>
    </row>
    <row r="358" spans="1:30" x14ac:dyDescent="0.25">
      <c r="C358" s="40" t="str">
        <f t="shared" si="95"/>
        <v/>
      </c>
      <c r="D358" s="42">
        <f t="shared" si="96"/>
        <v>0</v>
      </c>
      <c r="E358" s="42">
        <f t="shared" si="92"/>
        <v>0</v>
      </c>
      <c r="F358" s="42">
        <f t="shared" si="94"/>
        <v>0</v>
      </c>
      <c r="G358" s="30"/>
      <c r="H358" s="42" t="str">
        <f t="shared" si="84"/>
        <v/>
      </c>
      <c r="I358" s="30"/>
      <c r="J358" s="30"/>
      <c r="K358" s="30"/>
      <c r="L358" s="30"/>
      <c r="M358" s="30"/>
      <c r="N358" s="30"/>
      <c r="O358" s="44" t="str">
        <f t="shared" si="85"/>
        <v/>
      </c>
      <c r="Q358" s="40" t="str">
        <f t="shared" si="97"/>
        <v/>
      </c>
      <c r="R358" s="42" t="str">
        <f t="shared" si="86"/>
        <v/>
      </c>
      <c r="S358" s="46" t="str">
        <f t="shared" ca="1" si="87"/>
        <v/>
      </c>
      <c r="T358" s="42" t="str">
        <f t="shared" si="88"/>
        <v/>
      </c>
      <c r="U358" s="42" t="str">
        <f t="shared" si="89"/>
        <v/>
      </c>
      <c r="V358" s="30"/>
      <c r="W358" s="42" t="str">
        <f t="shared" si="90"/>
        <v/>
      </c>
      <c r="X358" s="30"/>
      <c r="Y358" s="30"/>
      <c r="Z358" s="30"/>
      <c r="AA358" s="30"/>
      <c r="AB358" s="30"/>
      <c r="AC358" s="30"/>
      <c r="AD358" s="44" t="str">
        <f t="shared" si="91"/>
        <v/>
      </c>
    </row>
    <row r="359" spans="1:30" x14ac:dyDescent="0.25">
      <c r="C359" s="40" t="str">
        <f t="shared" si="95"/>
        <v/>
      </c>
      <c r="D359" s="42">
        <f t="shared" si="96"/>
        <v>0</v>
      </c>
      <c r="E359" s="42">
        <f t="shared" si="92"/>
        <v>0</v>
      </c>
      <c r="F359" s="42">
        <f t="shared" si="94"/>
        <v>0</v>
      </c>
      <c r="G359" s="30"/>
      <c r="H359" s="42" t="str">
        <f t="shared" si="84"/>
        <v/>
      </c>
      <c r="I359" s="30"/>
      <c r="J359" s="30"/>
      <c r="K359" s="30"/>
      <c r="L359" s="30"/>
      <c r="M359" s="30"/>
      <c r="N359" s="30"/>
      <c r="O359" s="44" t="str">
        <f t="shared" si="85"/>
        <v/>
      </c>
      <c r="Q359" s="40" t="str">
        <f t="shared" si="97"/>
        <v/>
      </c>
      <c r="R359" s="42" t="str">
        <f t="shared" si="86"/>
        <v/>
      </c>
      <c r="S359" s="46" t="str">
        <f t="shared" ca="1" si="87"/>
        <v/>
      </c>
      <c r="T359" s="42" t="str">
        <f t="shared" si="88"/>
        <v/>
      </c>
      <c r="U359" s="42" t="str">
        <f t="shared" si="89"/>
        <v/>
      </c>
      <c r="V359" s="30"/>
      <c r="W359" s="42" t="str">
        <f t="shared" si="90"/>
        <v/>
      </c>
      <c r="X359" s="30"/>
      <c r="Y359" s="30"/>
      <c r="Z359" s="30"/>
      <c r="AA359" s="30"/>
      <c r="AB359" s="30"/>
      <c r="AC359" s="30"/>
      <c r="AD359" s="44" t="str">
        <f t="shared" si="91"/>
        <v/>
      </c>
    </row>
    <row r="360" spans="1:30" x14ac:dyDescent="0.25">
      <c r="C360" s="40" t="str">
        <f t="shared" si="95"/>
        <v/>
      </c>
      <c r="D360" s="42">
        <f t="shared" si="96"/>
        <v>0</v>
      </c>
      <c r="E360" s="42">
        <f t="shared" si="92"/>
        <v>0</v>
      </c>
      <c r="F360" s="42">
        <f t="shared" si="94"/>
        <v>0</v>
      </c>
      <c r="G360" s="30"/>
      <c r="H360" s="42" t="str">
        <f t="shared" si="84"/>
        <v/>
      </c>
      <c r="I360" s="30"/>
      <c r="J360" s="30"/>
      <c r="K360" s="30"/>
      <c r="L360" s="30"/>
      <c r="M360" s="30"/>
      <c r="N360" s="30"/>
      <c r="O360" s="44" t="str">
        <f t="shared" si="85"/>
        <v/>
      </c>
      <c r="Q360" s="40" t="str">
        <f t="shared" si="97"/>
        <v/>
      </c>
      <c r="R360" s="42" t="str">
        <f t="shared" si="86"/>
        <v/>
      </c>
      <c r="S360" s="46" t="str">
        <f t="shared" ca="1" si="87"/>
        <v/>
      </c>
      <c r="T360" s="42" t="str">
        <f t="shared" si="88"/>
        <v/>
      </c>
      <c r="U360" s="42" t="str">
        <f t="shared" si="89"/>
        <v/>
      </c>
      <c r="V360" s="30"/>
      <c r="W360" s="42" t="str">
        <f t="shared" si="90"/>
        <v/>
      </c>
      <c r="X360" s="30"/>
      <c r="Y360" s="30"/>
      <c r="Z360" s="30"/>
      <c r="AA360" s="30"/>
      <c r="AB360" s="30"/>
      <c r="AC360" s="30"/>
      <c r="AD360" s="44" t="str">
        <f t="shared" si="91"/>
        <v/>
      </c>
    </row>
    <row r="361" spans="1:30" x14ac:dyDescent="0.25">
      <c r="C361" s="40" t="str">
        <f t="shared" si="95"/>
        <v/>
      </c>
      <c r="D361" s="42">
        <f t="shared" si="96"/>
        <v>0</v>
      </c>
      <c r="E361" s="42">
        <f t="shared" si="92"/>
        <v>0</v>
      </c>
      <c r="F361" s="42">
        <f t="shared" si="94"/>
        <v>0</v>
      </c>
      <c r="G361" s="30"/>
      <c r="H361" s="42" t="str">
        <f t="shared" si="84"/>
        <v/>
      </c>
      <c r="I361" s="30"/>
      <c r="J361" s="30"/>
      <c r="K361" s="30"/>
      <c r="L361" s="30"/>
      <c r="M361" s="30"/>
      <c r="N361" s="30"/>
      <c r="O361" s="44" t="str">
        <f t="shared" si="85"/>
        <v/>
      </c>
      <c r="Q361" s="40" t="str">
        <f t="shared" si="97"/>
        <v/>
      </c>
      <c r="R361" s="42" t="str">
        <f t="shared" si="86"/>
        <v/>
      </c>
      <c r="S361" s="46" t="str">
        <f t="shared" ca="1" si="87"/>
        <v/>
      </c>
      <c r="T361" s="42" t="str">
        <f t="shared" si="88"/>
        <v/>
      </c>
      <c r="U361" s="42" t="str">
        <f t="shared" si="89"/>
        <v/>
      </c>
      <c r="V361" s="30"/>
      <c r="W361" s="42" t="str">
        <f t="shared" si="90"/>
        <v/>
      </c>
      <c r="X361" s="30"/>
      <c r="Y361" s="30"/>
      <c r="Z361" s="30"/>
      <c r="AA361" s="30"/>
      <c r="AB361" s="30"/>
      <c r="AC361" s="30"/>
      <c r="AD361" s="44" t="str">
        <f t="shared" si="91"/>
        <v/>
      </c>
    </row>
    <row r="362" spans="1:30" x14ac:dyDescent="0.25">
      <c r="C362" s="40" t="str">
        <f t="shared" si="95"/>
        <v/>
      </c>
      <c r="D362" s="42">
        <f t="shared" si="96"/>
        <v>0</v>
      </c>
      <c r="E362" s="42">
        <f t="shared" si="92"/>
        <v>0</v>
      </c>
      <c r="F362" s="42">
        <f t="shared" si="94"/>
        <v>0</v>
      </c>
      <c r="G362" s="30"/>
      <c r="H362" s="42" t="str">
        <f t="shared" si="84"/>
        <v/>
      </c>
      <c r="I362" s="30"/>
      <c r="J362" s="30"/>
      <c r="K362" s="30"/>
      <c r="L362" s="30"/>
      <c r="M362" s="30"/>
      <c r="N362" s="30"/>
      <c r="O362" s="44" t="str">
        <f t="shared" si="85"/>
        <v/>
      </c>
      <c r="Q362" s="40" t="str">
        <f t="shared" si="97"/>
        <v/>
      </c>
      <c r="R362" s="42" t="str">
        <f t="shared" si="86"/>
        <v/>
      </c>
      <c r="S362" s="46" t="str">
        <f t="shared" ca="1" si="87"/>
        <v/>
      </c>
      <c r="T362" s="42" t="str">
        <f t="shared" si="88"/>
        <v/>
      </c>
      <c r="U362" s="42" t="str">
        <f t="shared" si="89"/>
        <v/>
      </c>
      <c r="V362" s="30"/>
      <c r="W362" s="42" t="str">
        <f t="shared" si="90"/>
        <v/>
      </c>
      <c r="X362" s="30"/>
      <c r="Y362" s="30"/>
      <c r="Z362" s="30"/>
      <c r="AA362" s="30"/>
      <c r="AB362" s="30"/>
      <c r="AC362" s="30"/>
      <c r="AD362" s="44" t="str">
        <f t="shared" si="91"/>
        <v/>
      </c>
    </row>
    <row r="363" spans="1:30" x14ac:dyDescent="0.25">
      <c r="C363" s="40" t="str">
        <f t="shared" si="95"/>
        <v/>
      </c>
      <c r="D363" s="42">
        <f t="shared" si="96"/>
        <v>0</v>
      </c>
      <c r="E363" s="42">
        <f t="shared" si="92"/>
        <v>0</v>
      </c>
      <c r="F363" s="42">
        <f t="shared" si="94"/>
        <v>0</v>
      </c>
      <c r="G363" s="30"/>
      <c r="H363" s="42" t="str">
        <f t="shared" si="84"/>
        <v/>
      </c>
      <c r="I363" s="30"/>
      <c r="J363" s="30"/>
      <c r="K363" s="30"/>
      <c r="L363" s="30"/>
      <c r="M363" s="30"/>
      <c r="N363" s="30"/>
      <c r="O363" s="44" t="str">
        <f t="shared" si="85"/>
        <v/>
      </c>
      <c r="Q363" s="40" t="str">
        <f t="shared" si="97"/>
        <v/>
      </c>
      <c r="R363" s="42" t="str">
        <f t="shared" si="86"/>
        <v/>
      </c>
      <c r="S363" s="46" t="str">
        <f t="shared" ca="1" si="87"/>
        <v/>
      </c>
      <c r="T363" s="42" t="str">
        <f t="shared" si="88"/>
        <v/>
      </c>
      <c r="U363" s="42" t="str">
        <f t="shared" si="89"/>
        <v/>
      </c>
      <c r="V363" s="30"/>
      <c r="W363" s="42" t="str">
        <f t="shared" si="90"/>
        <v/>
      </c>
      <c r="X363" s="30"/>
      <c r="Y363" s="30"/>
      <c r="Z363" s="30"/>
      <c r="AA363" s="30"/>
      <c r="AB363" s="30"/>
      <c r="AC363" s="30"/>
      <c r="AD363" s="44" t="str">
        <f t="shared" si="91"/>
        <v/>
      </c>
    </row>
    <row r="364" spans="1:30" x14ac:dyDescent="0.25">
      <c r="C364" s="40" t="str">
        <f t="shared" si="95"/>
        <v/>
      </c>
      <c r="D364" s="42">
        <f t="shared" si="96"/>
        <v>0</v>
      </c>
      <c r="E364" s="42">
        <f t="shared" si="92"/>
        <v>0</v>
      </c>
      <c r="F364" s="42">
        <f t="shared" si="94"/>
        <v>0</v>
      </c>
      <c r="G364" s="30"/>
      <c r="H364" s="42" t="str">
        <f t="shared" si="84"/>
        <v/>
      </c>
      <c r="I364" s="30"/>
      <c r="J364" s="30"/>
      <c r="K364" s="30"/>
      <c r="L364" s="43" t="str">
        <f>IF(C364&gt;$E$6,"",D364*$D$17)</f>
        <v/>
      </c>
      <c r="M364" s="42" t="str">
        <f>IF(C364&gt;$E$6,"",$D$3*$D$18)</f>
        <v/>
      </c>
      <c r="N364" s="42"/>
      <c r="O364" s="44" t="str">
        <f t="shared" si="85"/>
        <v/>
      </c>
      <c r="Q364" s="40" t="str">
        <f t="shared" si="97"/>
        <v/>
      </c>
      <c r="R364" s="42" t="str">
        <f t="shared" si="86"/>
        <v/>
      </c>
      <c r="S364" s="46" t="str">
        <f t="shared" ref="S364:S387" ca="1" si="98">IF(Q364&gt;$E$6,"",IF(Q364&lt;=$E$7,PMT($D$7/12,$D$6,-$D$5),IF(AND(Q364&gt;$E$7,Q364&lt;=($E$7+$E$8)),PMT($D$8/12,$D$6-$E$7,INDIRECT(ADDRESS($E$7+MATCH($Q$28,$Q:$Q,0),16))*-1),IF(AND(Q364&gt;($E$7+$E$8),Q364&lt;=($E$7+$E$8+$E$9)),PMT($D$9/12,$D$6-$E$7-$E$8,INDIRECT(ADDRESS($E$7+$E$8+MATCH($Q$28,$Q:$Q,0),16))*-1),PMT($D$10/12,$D$6-$E$7-$E$8-$E$9,INDIRECT(ADDRESS($E$7+$E$8+$E$9+MATCH($Q$28,$Q:$Q,0),16))*-1)))))</f>
        <v/>
      </c>
      <c r="T364" s="42" t="str">
        <f t="shared" si="88"/>
        <v/>
      </c>
      <c r="U364" s="42" t="str">
        <f t="shared" si="89"/>
        <v/>
      </c>
      <c r="V364" s="30"/>
      <c r="W364" s="42" t="str">
        <f t="shared" si="90"/>
        <v/>
      </c>
      <c r="X364" s="30"/>
      <c r="Y364" s="30"/>
      <c r="Z364" s="30"/>
      <c r="AA364" s="43" t="str">
        <f>IF(Q364&gt;$E$6,"",R364*$D$17)</f>
        <v/>
      </c>
      <c r="AB364" s="42" t="str">
        <f>IF(Q364&gt;$E$6,"",$D$3*$D$18)</f>
        <v/>
      </c>
      <c r="AC364" s="42"/>
      <c r="AD364" s="44" t="str">
        <f t="shared" si="91"/>
        <v/>
      </c>
    </row>
    <row r="365" spans="1:30" x14ac:dyDescent="0.25">
      <c r="C365" s="40" t="str">
        <f t="shared" si="95"/>
        <v/>
      </c>
      <c r="D365" s="42">
        <f t="shared" si="96"/>
        <v>0</v>
      </c>
      <c r="E365" s="42">
        <f t="shared" si="92"/>
        <v>0</v>
      </c>
      <c r="F365" s="42">
        <f t="shared" si="94"/>
        <v>0</v>
      </c>
      <c r="G365" s="30"/>
      <c r="H365" s="42" t="str">
        <f t="shared" si="84"/>
        <v/>
      </c>
      <c r="I365" s="30"/>
      <c r="J365" s="30"/>
      <c r="K365" s="30"/>
      <c r="L365" s="30"/>
      <c r="M365" s="30"/>
      <c r="N365" s="30"/>
      <c r="O365" s="44" t="str">
        <f t="shared" si="85"/>
        <v/>
      </c>
      <c r="Q365" s="40" t="str">
        <f t="shared" si="97"/>
        <v/>
      </c>
      <c r="R365" s="42" t="str">
        <f t="shared" si="86"/>
        <v/>
      </c>
      <c r="S365" s="46" t="str">
        <f t="shared" ca="1" si="98"/>
        <v/>
      </c>
      <c r="T365" s="42" t="str">
        <f t="shared" si="88"/>
        <v/>
      </c>
      <c r="U365" s="42" t="str">
        <f t="shared" si="89"/>
        <v/>
      </c>
      <c r="V365" s="30"/>
      <c r="W365" s="42" t="str">
        <f t="shared" si="90"/>
        <v/>
      </c>
      <c r="X365" s="30"/>
      <c r="Y365" s="30"/>
      <c r="Z365" s="30"/>
      <c r="AA365" s="30"/>
      <c r="AB365" s="30"/>
      <c r="AC365" s="30"/>
      <c r="AD365" s="44" t="str">
        <f t="shared" si="91"/>
        <v/>
      </c>
    </row>
    <row r="366" spans="1:30" x14ac:dyDescent="0.25">
      <c r="C366" s="40" t="str">
        <f t="shared" si="95"/>
        <v/>
      </c>
      <c r="D366" s="42">
        <f t="shared" si="96"/>
        <v>0</v>
      </c>
      <c r="E366" s="42">
        <f t="shared" si="92"/>
        <v>0</v>
      </c>
      <c r="F366" s="42">
        <f t="shared" si="94"/>
        <v>0</v>
      </c>
      <c r="G366" s="30"/>
      <c r="H366" s="42" t="str">
        <f t="shared" si="84"/>
        <v/>
      </c>
      <c r="I366" s="30"/>
      <c r="J366" s="30"/>
      <c r="K366" s="30"/>
      <c r="L366" s="30"/>
      <c r="M366" s="30"/>
      <c r="N366" s="30"/>
      <c r="O366" s="44" t="str">
        <f t="shared" si="85"/>
        <v/>
      </c>
      <c r="Q366" s="40" t="str">
        <f t="shared" si="97"/>
        <v/>
      </c>
      <c r="R366" s="42" t="str">
        <f t="shared" si="86"/>
        <v/>
      </c>
      <c r="S366" s="46" t="str">
        <f t="shared" ca="1" si="98"/>
        <v/>
      </c>
      <c r="T366" s="42" t="str">
        <f t="shared" si="88"/>
        <v/>
      </c>
      <c r="U366" s="42" t="str">
        <f t="shared" si="89"/>
        <v/>
      </c>
      <c r="V366" s="30"/>
      <c r="W366" s="42" t="str">
        <f t="shared" si="90"/>
        <v/>
      </c>
      <c r="X366" s="30"/>
      <c r="Y366" s="30"/>
      <c r="Z366" s="30"/>
      <c r="AA366" s="30"/>
      <c r="AB366" s="30"/>
      <c r="AC366" s="30"/>
      <c r="AD366" s="44" t="str">
        <f t="shared" si="91"/>
        <v/>
      </c>
    </row>
    <row r="367" spans="1:30" x14ac:dyDescent="0.25">
      <c r="C367" s="40" t="str">
        <f t="shared" si="95"/>
        <v/>
      </c>
      <c r="D367" s="42">
        <f t="shared" si="96"/>
        <v>0</v>
      </c>
      <c r="E367" s="42">
        <f t="shared" si="92"/>
        <v>0</v>
      </c>
      <c r="F367" s="42">
        <f t="shared" si="94"/>
        <v>0</v>
      </c>
      <c r="G367" s="30"/>
      <c r="H367" s="42" t="str">
        <f t="shared" si="84"/>
        <v/>
      </c>
      <c r="I367" s="30"/>
      <c r="J367" s="30"/>
      <c r="K367" s="30"/>
      <c r="L367" s="30"/>
      <c r="M367" s="30"/>
      <c r="N367" s="30"/>
      <c r="O367" s="44" t="str">
        <f t="shared" si="85"/>
        <v/>
      </c>
      <c r="Q367" s="40" t="str">
        <f t="shared" si="97"/>
        <v/>
      </c>
      <c r="R367" s="42" t="str">
        <f t="shared" si="86"/>
        <v/>
      </c>
      <c r="S367" s="46" t="str">
        <f t="shared" ca="1" si="98"/>
        <v/>
      </c>
      <c r="T367" s="42" t="str">
        <f t="shared" si="88"/>
        <v/>
      </c>
      <c r="U367" s="42" t="str">
        <f t="shared" si="89"/>
        <v/>
      </c>
      <c r="V367" s="30"/>
      <c r="W367" s="42" t="str">
        <f t="shared" si="90"/>
        <v/>
      </c>
      <c r="X367" s="30"/>
      <c r="Y367" s="30"/>
      <c r="Z367" s="30"/>
      <c r="AA367" s="30"/>
      <c r="AB367" s="30"/>
      <c r="AC367" s="30"/>
      <c r="AD367" s="44" t="str">
        <f t="shared" si="91"/>
        <v/>
      </c>
    </row>
    <row r="368" spans="1:30" x14ac:dyDescent="0.25">
      <c r="C368" s="40" t="str">
        <f t="shared" si="95"/>
        <v/>
      </c>
      <c r="D368" s="42">
        <f t="shared" si="96"/>
        <v>0</v>
      </c>
      <c r="E368" s="42">
        <f t="shared" si="92"/>
        <v>0</v>
      </c>
      <c r="F368" s="42">
        <f t="shared" si="94"/>
        <v>0</v>
      </c>
      <c r="G368" s="30"/>
      <c r="H368" s="42" t="str">
        <f t="shared" si="84"/>
        <v/>
      </c>
      <c r="I368" s="30"/>
      <c r="J368" s="30"/>
      <c r="K368" s="30"/>
      <c r="L368" s="30"/>
      <c r="M368" s="30"/>
      <c r="N368" s="30"/>
      <c r="O368" s="44" t="str">
        <f t="shared" si="85"/>
        <v/>
      </c>
      <c r="Q368" s="40" t="str">
        <f t="shared" si="97"/>
        <v/>
      </c>
      <c r="R368" s="42" t="str">
        <f t="shared" si="86"/>
        <v/>
      </c>
      <c r="S368" s="46" t="str">
        <f t="shared" ca="1" si="98"/>
        <v/>
      </c>
      <c r="T368" s="42" t="str">
        <f t="shared" si="88"/>
        <v/>
      </c>
      <c r="U368" s="42" t="str">
        <f t="shared" si="89"/>
        <v/>
      </c>
      <c r="V368" s="30"/>
      <c r="W368" s="42" t="str">
        <f t="shared" si="90"/>
        <v/>
      </c>
      <c r="X368" s="30"/>
      <c r="Y368" s="30"/>
      <c r="Z368" s="30"/>
      <c r="AA368" s="30"/>
      <c r="AB368" s="30"/>
      <c r="AC368" s="30"/>
      <c r="AD368" s="44" t="str">
        <f t="shared" si="91"/>
        <v/>
      </c>
    </row>
    <row r="369" spans="3:30" x14ac:dyDescent="0.25">
      <c r="C369" s="40" t="str">
        <f t="shared" si="95"/>
        <v/>
      </c>
      <c r="D369" s="42">
        <f t="shared" si="96"/>
        <v>0</v>
      </c>
      <c r="E369" s="42">
        <f t="shared" si="92"/>
        <v>0</v>
      </c>
      <c r="F369" s="42">
        <f t="shared" si="94"/>
        <v>0</v>
      </c>
      <c r="G369" s="30"/>
      <c r="H369" s="42" t="str">
        <f t="shared" si="84"/>
        <v/>
      </c>
      <c r="I369" s="30"/>
      <c r="J369" s="30"/>
      <c r="K369" s="30"/>
      <c r="L369" s="30"/>
      <c r="M369" s="30"/>
      <c r="N369" s="30"/>
      <c r="O369" s="44" t="str">
        <f t="shared" si="85"/>
        <v/>
      </c>
      <c r="Q369" s="40" t="str">
        <f t="shared" si="97"/>
        <v/>
      </c>
      <c r="R369" s="42" t="str">
        <f t="shared" si="86"/>
        <v/>
      </c>
      <c r="S369" s="46" t="str">
        <f t="shared" ca="1" si="98"/>
        <v/>
      </c>
      <c r="T369" s="42" t="str">
        <f t="shared" si="88"/>
        <v/>
      </c>
      <c r="U369" s="42" t="str">
        <f t="shared" si="89"/>
        <v/>
      </c>
      <c r="V369" s="30"/>
      <c r="W369" s="42" t="str">
        <f t="shared" si="90"/>
        <v/>
      </c>
      <c r="X369" s="30"/>
      <c r="Y369" s="30"/>
      <c r="Z369" s="30"/>
      <c r="AA369" s="30"/>
      <c r="AB369" s="30"/>
      <c r="AC369" s="30"/>
      <c r="AD369" s="44" t="str">
        <f t="shared" si="91"/>
        <v/>
      </c>
    </row>
    <row r="370" spans="3:30" x14ac:dyDescent="0.25">
      <c r="C370" s="40" t="str">
        <f t="shared" si="95"/>
        <v/>
      </c>
      <c r="D370" s="42">
        <f t="shared" si="96"/>
        <v>0</v>
      </c>
      <c r="E370" s="42">
        <f t="shared" si="92"/>
        <v>0</v>
      </c>
      <c r="F370" s="42">
        <f t="shared" si="94"/>
        <v>0</v>
      </c>
      <c r="G370" s="30"/>
      <c r="H370" s="42" t="str">
        <f t="shared" si="84"/>
        <v/>
      </c>
      <c r="I370" s="30"/>
      <c r="J370" s="30"/>
      <c r="K370" s="30"/>
      <c r="L370" s="30"/>
      <c r="M370" s="30"/>
      <c r="N370" s="30"/>
      <c r="O370" s="44" t="str">
        <f t="shared" si="85"/>
        <v/>
      </c>
      <c r="Q370" s="40" t="str">
        <f t="shared" si="97"/>
        <v/>
      </c>
      <c r="R370" s="42" t="str">
        <f t="shared" si="86"/>
        <v/>
      </c>
      <c r="S370" s="46" t="str">
        <f t="shared" ca="1" si="98"/>
        <v/>
      </c>
      <c r="T370" s="42" t="str">
        <f t="shared" si="88"/>
        <v/>
      </c>
      <c r="U370" s="42" t="str">
        <f t="shared" si="89"/>
        <v/>
      </c>
      <c r="V370" s="30"/>
      <c r="W370" s="42" t="str">
        <f t="shared" si="90"/>
        <v/>
      </c>
      <c r="X370" s="30"/>
      <c r="Y370" s="30"/>
      <c r="Z370" s="30"/>
      <c r="AA370" s="30"/>
      <c r="AB370" s="30"/>
      <c r="AC370" s="30"/>
      <c r="AD370" s="44" t="str">
        <f t="shared" si="91"/>
        <v/>
      </c>
    </row>
    <row r="371" spans="3:30" x14ac:dyDescent="0.25">
      <c r="C371" s="40" t="str">
        <f t="shared" si="95"/>
        <v/>
      </c>
      <c r="D371" s="42">
        <f t="shared" si="96"/>
        <v>0</v>
      </c>
      <c r="E371" s="42">
        <f t="shared" si="92"/>
        <v>0</v>
      </c>
      <c r="F371" s="42">
        <f t="shared" si="94"/>
        <v>0</v>
      </c>
      <c r="G371" s="30"/>
      <c r="H371" s="42" t="str">
        <f t="shared" si="84"/>
        <v/>
      </c>
      <c r="I371" s="30"/>
      <c r="J371" s="30"/>
      <c r="K371" s="30"/>
      <c r="L371" s="30"/>
      <c r="M371" s="30"/>
      <c r="N371" s="30"/>
      <c r="O371" s="44" t="str">
        <f t="shared" si="85"/>
        <v/>
      </c>
      <c r="Q371" s="40" t="str">
        <f t="shared" si="97"/>
        <v/>
      </c>
      <c r="R371" s="42" t="str">
        <f t="shared" si="86"/>
        <v/>
      </c>
      <c r="S371" s="46" t="str">
        <f t="shared" ca="1" si="98"/>
        <v/>
      </c>
      <c r="T371" s="42" t="str">
        <f t="shared" si="88"/>
        <v/>
      </c>
      <c r="U371" s="42" t="str">
        <f t="shared" si="89"/>
        <v/>
      </c>
      <c r="V371" s="30"/>
      <c r="W371" s="42" t="str">
        <f t="shared" si="90"/>
        <v/>
      </c>
      <c r="X371" s="30"/>
      <c r="Y371" s="30"/>
      <c r="Z371" s="30"/>
      <c r="AA371" s="30"/>
      <c r="AB371" s="30"/>
      <c r="AC371" s="30"/>
      <c r="AD371" s="44" t="str">
        <f t="shared" si="91"/>
        <v/>
      </c>
    </row>
    <row r="372" spans="3:30" x14ac:dyDescent="0.25">
      <c r="C372" s="40" t="str">
        <f t="shared" si="95"/>
        <v/>
      </c>
      <c r="D372" s="42">
        <f t="shared" si="96"/>
        <v>0</v>
      </c>
      <c r="E372" s="42">
        <f t="shared" si="92"/>
        <v>0</v>
      </c>
      <c r="F372" s="42">
        <f t="shared" si="94"/>
        <v>0</v>
      </c>
      <c r="G372" s="30"/>
      <c r="H372" s="42" t="str">
        <f t="shared" si="84"/>
        <v/>
      </c>
      <c r="I372" s="30"/>
      <c r="J372" s="30"/>
      <c r="K372" s="30"/>
      <c r="L372" s="30"/>
      <c r="M372" s="30"/>
      <c r="N372" s="30"/>
      <c r="O372" s="44" t="str">
        <f t="shared" si="85"/>
        <v/>
      </c>
      <c r="Q372" s="40" t="str">
        <f t="shared" si="97"/>
        <v/>
      </c>
      <c r="R372" s="42" t="str">
        <f t="shared" si="86"/>
        <v/>
      </c>
      <c r="S372" s="46" t="str">
        <f t="shared" ca="1" si="98"/>
        <v/>
      </c>
      <c r="T372" s="42" t="str">
        <f t="shared" si="88"/>
        <v/>
      </c>
      <c r="U372" s="42" t="str">
        <f t="shared" si="89"/>
        <v/>
      </c>
      <c r="V372" s="30"/>
      <c r="W372" s="42" t="str">
        <f t="shared" si="90"/>
        <v/>
      </c>
      <c r="X372" s="30"/>
      <c r="Y372" s="30"/>
      <c r="Z372" s="30"/>
      <c r="AA372" s="30"/>
      <c r="AB372" s="30"/>
      <c r="AC372" s="30"/>
      <c r="AD372" s="44" t="str">
        <f t="shared" si="91"/>
        <v/>
      </c>
    </row>
    <row r="373" spans="3:30" x14ac:dyDescent="0.25">
      <c r="C373" s="40" t="str">
        <f t="shared" si="95"/>
        <v/>
      </c>
      <c r="D373" s="42">
        <f t="shared" si="96"/>
        <v>0</v>
      </c>
      <c r="E373" s="42">
        <f t="shared" si="92"/>
        <v>0</v>
      </c>
      <c r="F373" s="42">
        <f t="shared" si="94"/>
        <v>0</v>
      </c>
      <c r="G373" s="30"/>
      <c r="H373" s="42" t="str">
        <f t="shared" si="84"/>
        <v/>
      </c>
      <c r="I373" s="30"/>
      <c r="J373" s="30"/>
      <c r="K373" s="30"/>
      <c r="L373" s="30"/>
      <c r="M373" s="30"/>
      <c r="N373" s="30"/>
      <c r="O373" s="44" t="str">
        <f t="shared" si="85"/>
        <v/>
      </c>
      <c r="Q373" s="40" t="str">
        <f t="shared" si="97"/>
        <v/>
      </c>
      <c r="R373" s="42" t="str">
        <f t="shared" si="86"/>
        <v/>
      </c>
      <c r="S373" s="46" t="str">
        <f t="shared" ca="1" si="98"/>
        <v/>
      </c>
      <c r="T373" s="42" t="str">
        <f t="shared" si="88"/>
        <v/>
      </c>
      <c r="U373" s="42" t="str">
        <f t="shared" si="89"/>
        <v/>
      </c>
      <c r="V373" s="30"/>
      <c r="W373" s="42" t="str">
        <f t="shared" si="90"/>
        <v/>
      </c>
      <c r="X373" s="30"/>
      <c r="Y373" s="30"/>
      <c r="Z373" s="30"/>
      <c r="AA373" s="30"/>
      <c r="AB373" s="30"/>
      <c r="AC373" s="30"/>
      <c r="AD373" s="44" t="str">
        <f t="shared" si="91"/>
        <v/>
      </c>
    </row>
    <row r="374" spans="3:30" x14ac:dyDescent="0.25">
      <c r="C374" s="40" t="str">
        <f t="shared" si="95"/>
        <v/>
      </c>
      <c r="D374" s="42">
        <f t="shared" si="96"/>
        <v>0</v>
      </c>
      <c r="E374" s="42">
        <f t="shared" si="92"/>
        <v>0</v>
      </c>
      <c r="F374" s="42">
        <f t="shared" si="94"/>
        <v>0</v>
      </c>
      <c r="G374" s="30"/>
      <c r="H374" s="42" t="str">
        <f t="shared" si="84"/>
        <v/>
      </c>
      <c r="I374" s="30"/>
      <c r="J374" s="30"/>
      <c r="K374" s="30"/>
      <c r="L374" s="30"/>
      <c r="M374" s="30"/>
      <c r="N374" s="30"/>
      <c r="O374" s="44" t="str">
        <f t="shared" si="85"/>
        <v/>
      </c>
      <c r="Q374" s="40" t="str">
        <f t="shared" si="97"/>
        <v/>
      </c>
      <c r="R374" s="42" t="str">
        <f t="shared" si="86"/>
        <v/>
      </c>
      <c r="S374" s="46" t="str">
        <f t="shared" ca="1" si="98"/>
        <v/>
      </c>
      <c r="T374" s="42" t="str">
        <f t="shared" si="88"/>
        <v/>
      </c>
      <c r="U374" s="42" t="str">
        <f t="shared" si="89"/>
        <v/>
      </c>
      <c r="V374" s="30"/>
      <c r="W374" s="42" t="str">
        <f t="shared" si="90"/>
        <v/>
      </c>
      <c r="X374" s="30"/>
      <c r="Y374" s="30"/>
      <c r="Z374" s="30"/>
      <c r="AA374" s="30"/>
      <c r="AB374" s="30"/>
      <c r="AC374" s="30"/>
      <c r="AD374" s="44" t="str">
        <f t="shared" si="91"/>
        <v/>
      </c>
    </row>
    <row r="375" spans="3:30" x14ac:dyDescent="0.25">
      <c r="C375" s="40" t="str">
        <f t="shared" si="95"/>
        <v/>
      </c>
      <c r="D375" s="42">
        <f t="shared" si="96"/>
        <v>0</v>
      </c>
      <c r="E375" s="42">
        <f t="shared" si="92"/>
        <v>0</v>
      </c>
      <c r="F375" s="42">
        <f t="shared" si="94"/>
        <v>0</v>
      </c>
      <c r="G375" s="30"/>
      <c r="H375" s="42" t="str">
        <f t="shared" si="84"/>
        <v/>
      </c>
      <c r="I375" s="30"/>
      <c r="J375" s="30"/>
      <c r="K375" s="30"/>
      <c r="L375" s="30"/>
      <c r="M375" s="30"/>
      <c r="N375" s="30"/>
      <c r="O375" s="44" t="str">
        <f t="shared" si="85"/>
        <v/>
      </c>
      <c r="Q375" s="40" t="str">
        <f t="shared" si="97"/>
        <v/>
      </c>
      <c r="R375" s="42" t="str">
        <f t="shared" si="86"/>
        <v/>
      </c>
      <c r="S375" s="46" t="str">
        <f t="shared" ca="1" si="98"/>
        <v/>
      </c>
      <c r="T375" s="42" t="str">
        <f t="shared" si="88"/>
        <v/>
      </c>
      <c r="U375" s="42" t="str">
        <f t="shared" si="89"/>
        <v/>
      </c>
      <c r="V375" s="30"/>
      <c r="W375" s="42" t="str">
        <f t="shared" si="90"/>
        <v/>
      </c>
      <c r="X375" s="30"/>
      <c r="Y375" s="30"/>
      <c r="Z375" s="30"/>
      <c r="AA375" s="30"/>
      <c r="AB375" s="30"/>
      <c r="AC375" s="30"/>
      <c r="AD375" s="44" t="str">
        <f t="shared" si="91"/>
        <v/>
      </c>
    </row>
    <row r="376" spans="3:30" x14ac:dyDescent="0.25">
      <c r="C376" s="40" t="str">
        <f t="shared" si="95"/>
        <v/>
      </c>
      <c r="D376" s="42">
        <f t="shared" si="96"/>
        <v>0</v>
      </c>
      <c r="E376" s="42">
        <f t="shared" si="92"/>
        <v>0</v>
      </c>
      <c r="F376" s="42">
        <f t="shared" si="94"/>
        <v>0</v>
      </c>
      <c r="G376" s="30"/>
      <c r="H376" s="42" t="str">
        <f t="shared" si="84"/>
        <v/>
      </c>
      <c r="I376" s="30"/>
      <c r="J376" s="30"/>
      <c r="K376" s="30"/>
      <c r="L376" s="43" t="str">
        <f>IF(C376&gt;$E$6,"",D376*$D$17)</f>
        <v/>
      </c>
      <c r="M376" s="42" t="str">
        <f>IF(C376&gt;$E$6,"",$D$3*$D$18)</f>
        <v/>
      </c>
      <c r="N376" s="42"/>
      <c r="O376" s="44" t="str">
        <f t="shared" si="85"/>
        <v/>
      </c>
      <c r="Q376" s="40" t="str">
        <f t="shared" si="97"/>
        <v/>
      </c>
      <c r="R376" s="42" t="str">
        <f t="shared" si="86"/>
        <v/>
      </c>
      <c r="S376" s="46" t="str">
        <f t="shared" ca="1" si="98"/>
        <v/>
      </c>
      <c r="T376" s="42" t="str">
        <f t="shared" si="88"/>
        <v/>
      </c>
      <c r="U376" s="42" t="str">
        <f t="shared" si="89"/>
        <v/>
      </c>
      <c r="V376" s="30"/>
      <c r="W376" s="42" t="str">
        <f t="shared" si="90"/>
        <v/>
      </c>
      <c r="X376" s="30"/>
      <c r="Y376" s="30"/>
      <c r="Z376" s="30"/>
      <c r="AA376" s="43" t="str">
        <f>IF(Q376&gt;$E$6,"",R376*$D$17)</f>
        <v/>
      </c>
      <c r="AB376" s="42" t="str">
        <f>IF(Q376&gt;$E$6,"",$D$3*$D$18)</f>
        <v/>
      </c>
      <c r="AC376" s="42"/>
      <c r="AD376" s="44" t="str">
        <f t="shared" si="91"/>
        <v/>
      </c>
    </row>
    <row r="377" spans="3:30" x14ac:dyDescent="0.25">
      <c r="C377" s="40" t="str">
        <f t="shared" si="95"/>
        <v/>
      </c>
      <c r="D377" s="42">
        <f t="shared" si="96"/>
        <v>0</v>
      </c>
      <c r="E377" s="42">
        <f t="shared" si="92"/>
        <v>0</v>
      </c>
      <c r="F377" s="42">
        <f t="shared" si="94"/>
        <v>0</v>
      </c>
      <c r="G377" s="30"/>
      <c r="H377" s="42" t="str">
        <f t="shared" si="84"/>
        <v/>
      </c>
      <c r="I377" s="30"/>
      <c r="J377" s="30"/>
      <c r="K377" s="30"/>
      <c r="L377" s="30"/>
      <c r="M377" s="30"/>
      <c r="N377" s="30"/>
      <c r="O377" s="44" t="str">
        <f t="shared" si="85"/>
        <v/>
      </c>
      <c r="Q377" s="40" t="str">
        <f t="shared" si="97"/>
        <v/>
      </c>
      <c r="R377" s="42" t="str">
        <f t="shared" si="86"/>
        <v/>
      </c>
      <c r="S377" s="46" t="str">
        <f t="shared" ca="1" si="98"/>
        <v/>
      </c>
      <c r="T377" s="42" t="str">
        <f t="shared" si="88"/>
        <v/>
      </c>
      <c r="U377" s="42" t="str">
        <f t="shared" si="89"/>
        <v/>
      </c>
      <c r="V377" s="30"/>
      <c r="W377" s="42" t="str">
        <f t="shared" si="90"/>
        <v/>
      </c>
      <c r="X377" s="30"/>
      <c r="Y377" s="30"/>
      <c r="Z377" s="30"/>
      <c r="AA377" s="30"/>
      <c r="AB377" s="30"/>
      <c r="AC377" s="30"/>
      <c r="AD377" s="44" t="str">
        <f t="shared" si="91"/>
        <v/>
      </c>
    </row>
    <row r="378" spans="3:30" x14ac:dyDescent="0.25">
      <c r="C378" s="40" t="str">
        <f t="shared" si="95"/>
        <v/>
      </c>
      <c r="D378" s="42">
        <f t="shared" si="96"/>
        <v>0</v>
      </c>
      <c r="E378" s="42">
        <f t="shared" si="92"/>
        <v>0</v>
      </c>
      <c r="F378" s="42">
        <f t="shared" si="94"/>
        <v>0</v>
      </c>
      <c r="G378" s="30"/>
      <c r="H378" s="42" t="str">
        <f t="shared" si="84"/>
        <v/>
      </c>
      <c r="I378" s="30"/>
      <c r="J378" s="30"/>
      <c r="K378" s="30"/>
      <c r="L378" s="30"/>
      <c r="M378" s="30"/>
      <c r="N378" s="30"/>
      <c r="O378" s="44" t="str">
        <f t="shared" si="85"/>
        <v/>
      </c>
      <c r="Q378" s="40" t="str">
        <f t="shared" si="97"/>
        <v/>
      </c>
      <c r="R378" s="42" t="str">
        <f t="shared" si="86"/>
        <v/>
      </c>
      <c r="S378" s="46" t="str">
        <f t="shared" ca="1" si="98"/>
        <v/>
      </c>
      <c r="T378" s="42" t="str">
        <f t="shared" si="88"/>
        <v/>
      </c>
      <c r="U378" s="42" t="str">
        <f t="shared" si="89"/>
        <v/>
      </c>
      <c r="V378" s="30"/>
      <c r="W378" s="42" t="str">
        <f t="shared" si="90"/>
        <v/>
      </c>
      <c r="X378" s="30"/>
      <c r="Y378" s="30"/>
      <c r="Z378" s="30"/>
      <c r="AA378" s="30"/>
      <c r="AB378" s="30"/>
      <c r="AC378" s="30"/>
      <c r="AD378" s="44" t="str">
        <f t="shared" si="91"/>
        <v/>
      </c>
    </row>
    <row r="379" spans="3:30" x14ac:dyDescent="0.25">
      <c r="C379" s="40" t="str">
        <f t="shared" si="95"/>
        <v/>
      </c>
      <c r="D379" s="42">
        <f t="shared" si="96"/>
        <v>0</v>
      </c>
      <c r="E379" s="42">
        <f t="shared" si="92"/>
        <v>0</v>
      </c>
      <c r="F379" s="42">
        <f t="shared" si="94"/>
        <v>0</v>
      </c>
      <c r="G379" s="30"/>
      <c r="H379" s="42" t="str">
        <f t="shared" si="84"/>
        <v/>
      </c>
      <c r="I379" s="30"/>
      <c r="J379" s="30"/>
      <c r="K379" s="30"/>
      <c r="L379" s="30"/>
      <c r="M379" s="30"/>
      <c r="N379" s="30"/>
      <c r="O379" s="44" t="str">
        <f t="shared" si="85"/>
        <v/>
      </c>
      <c r="Q379" s="40" t="str">
        <f t="shared" si="97"/>
        <v/>
      </c>
      <c r="R379" s="42" t="str">
        <f t="shared" si="86"/>
        <v/>
      </c>
      <c r="S379" s="46" t="str">
        <f t="shared" ca="1" si="98"/>
        <v/>
      </c>
      <c r="T379" s="42" t="str">
        <f t="shared" si="88"/>
        <v/>
      </c>
      <c r="U379" s="42" t="str">
        <f t="shared" si="89"/>
        <v/>
      </c>
      <c r="V379" s="30"/>
      <c r="W379" s="42" t="str">
        <f t="shared" si="90"/>
        <v/>
      </c>
      <c r="X379" s="30"/>
      <c r="Y379" s="30"/>
      <c r="Z379" s="30"/>
      <c r="AA379" s="30"/>
      <c r="AB379" s="30"/>
      <c r="AC379" s="30"/>
      <c r="AD379" s="44" t="str">
        <f t="shared" si="91"/>
        <v/>
      </c>
    </row>
    <row r="380" spans="3:30" x14ac:dyDescent="0.25">
      <c r="C380" s="40" t="str">
        <f t="shared" si="95"/>
        <v/>
      </c>
      <c r="D380" s="42">
        <f t="shared" si="96"/>
        <v>0</v>
      </c>
      <c r="E380" s="42">
        <f t="shared" si="92"/>
        <v>0</v>
      </c>
      <c r="F380" s="42">
        <f t="shared" si="94"/>
        <v>0</v>
      </c>
      <c r="G380" s="30"/>
      <c r="H380" s="42" t="str">
        <f t="shared" si="84"/>
        <v/>
      </c>
      <c r="I380" s="30"/>
      <c r="J380" s="30"/>
      <c r="K380" s="30"/>
      <c r="L380" s="30"/>
      <c r="M380" s="30"/>
      <c r="N380" s="30"/>
      <c r="O380" s="44" t="str">
        <f t="shared" si="85"/>
        <v/>
      </c>
      <c r="Q380" s="40" t="str">
        <f t="shared" si="97"/>
        <v/>
      </c>
      <c r="R380" s="42" t="str">
        <f t="shared" si="86"/>
        <v/>
      </c>
      <c r="S380" s="46" t="str">
        <f t="shared" ca="1" si="98"/>
        <v/>
      </c>
      <c r="T380" s="42" t="str">
        <f t="shared" si="88"/>
        <v/>
      </c>
      <c r="U380" s="42" t="str">
        <f t="shared" si="89"/>
        <v/>
      </c>
      <c r="V380" s="30"/>
      <c r="W380" s="42" t="str">
        <f t="shared" si="90"/>
        <v/>
      </c>
      <c r="X380" s="30"/>
      <c r="Y380" s="30"/>
      <c r="Z380" s="30"/>
      <c r="AA380" s="30"/>
      <c r="AB380" s="30"/>
      <c r="AC380" s="30"/>
      <c r="AD380" s="44" t="str">
        <f t="shared" si="91"/>
        <v/>
      </c>
    </row>
    <row r="381" spans="3:30" x14ac:dyDescent="0.25">
      <c r="C381" s="40" t="str">
        <f t="shared" si="95"/>
        <v/>
      </c>
      <c r="D381" s="42">
        <f t="shared" si="96"/>
        <v>0</v>
      </c>
      <c r="E381" s="42">
        <f t="shared" si="92"/>
        <v>0</v>
      </c>
      <c r="F381" s="42">
        <f t="shared" si="94"/>
        <v>0</v>
      </c>
      <c r="G381" s="30"/>
      <c r="H381" s="42" t="str">
        <f t="shared" si="84"/>
        <v/>
      </c>
      <c r="I381" s="30"/>
      <c r="J381" s="30"/>
      <c r="K381" s="30"/>
      <c r="L381" s="30"/>
      <c r="M381" s="30"/>
      <c r="N381" s="30"/>
      <c r="O381" s="44" t="str">
        <f t="shared" si="85"/>
        <v/>
      </c>
      <c r="Q381" s="40" t="str">
        <f t="shared" si="97"/>
        <v/>
      </c>
      <c r="R381" s="42" t="str">
        <f t="shared" si="86"/>
        <v/>
      </c>
      <c r="S381" s="46" t="str">
        <f t="shared" ca="1" si="98"/>
        <v/>
      </c>
      <c r="T381" s="42" t="str">
        <f t="shared" si="88"/>
        <v/>
      </c>
      <c r="U381" s="42" t="str">
        <f t="shared" si="89"/>
        <v/>
      </c>
      <c r="V381" s="30"/>
      <c r="W381" s="42" t="str">
        <f t="shared" si="90"/>
        <v/>
      </c>
      <c r="X381" s="30"/>
      <c r="Y381" s="30"/>
      <c r="Z381" s="30"/>
      <c r="AA381" s="30"/>
      <c r="AB381" s="30"/>
      <c r="AC381" s="30"/>
      <c r="AD381" s="44" t="str">
        <f t="shared" si="91"/>
        <v/>
      </c>
    </row>
    <row r="382" spans="3:30" x14ac:dyDescent="0.25">
      <c r="C382" s="40" t="str">
        <f t="shared" si="95"/>
        <v/>
      </c>
      <c r="D382" s="42">
        <f t="shared" si="96"/>
        <v>0</v>
      </c>
      <c r="E382" s="42">
        <f t="shared" si="92"/>
        <v>0</v>
      </c>
      <c r="F382" s="42">
        <f t="shared" si="94"/>
        <v>0</v>
      </c>
      <c r="G382" s="30"/>
      <c r="H382" s="42" t="str">
        <f t="shared" si="84"/>
        <v/>
      </c>
      <c r="I382" s="30"/>
      <c r="J382" s="30"/>
      <c r="K382" s="30"/>
      <c r="L382" s="30"/>
      <c r="M382" s="30"/>
      <c r="N382" s="30"/>
      <c r="O382" s="44" t="str">
        <f t="shared" si="85"/>
        <v/>
      </c>
      <c r="Q382" s="40" t="str">
        <f t="shared" si="97"/>
        <v/>
      </c>
      <c r="R382" s="42" t="str">
        <f t="shared" si="86"/>
        <v/>
      </c>
      <c r="S382" s="46" t="str">
        <f t="shared" ca="1" si="98"/>
        <v/>
      </c>
      <c r="T382" s="42" t="str">
        <f t="shared" si="88"/>
        <v/>
      </c>
      <c r="U382" s="42" t="str">
        <f t="shared" si="89"/>
        <v/>
      </c>
      <c r="V382" s="30"/>
      <c r="W382" s="42" t="str">
        <f t="shared" si="90"/>
        <v/>
      </c>
      <c r="X382" s="30"/>
      <c r="Y382" s="30"/>
      <c r="Z382" s="30"/>
      <c r="AA382" s="30"/>
      <c r="AB382" s="30"/>
      <c r="AC382" s="30"/>
      <c r="AD382" s="44" t="str">
        <f t="shared" si="91"/>
        <v/>
      </c>
    </row>
    <row r="383" spans="3:30" x14ac:dyDescent="0.25">
      <c r="C383" s="40" t="str">
        <f t="shared" si="95"/>
        <v/>
      </c>
      <c r="D383" s="42">
        <f t="shared" si="96"/>
        <v>0</v>
      </c>
      <c r="E383" s="42">
        <f t="shared" si="92"/>
        <v>0</v>
      </c>
      <c r="F383" s="42">
        <f t="shared" si="94"/>
        <v>0</v>
      </c>
      <c r="G383" s="30"/>
      <c r="H383" s="42" t="str">
        <f t="shared" si="84"/>
        <v/>
      </c>
      <c r="I383" s="30"/>
      <c r="J383" s="30"/>
      <c r="K383" s="30"/>
      <c r="L383" s="30"/>
      <c r="M383" s="30"/>
      <c r="N383" s="30"/>
      <c r="O383" s="44" t="str">
        <f t="shared" si="85"/>
        <v/>
      </c>
      <c r="Q383" s="40" t="str">
        <f t="shared" si="97"/>
        <v/>
      </c>
      <c r="R383" s="42" t="str">
        <f t="shared" si="86"/>
        <v/>
      </c>
      <c r="S383" s="46" t="str">
        <f t="shared" ca="1" si="98"/>
        <v/>
      </c>
      <c r="T383" s="42" t="str">
        <f t="shared" si="88"/>
        <v/>
      </c>
      <c r="U383" s="42" t="str">
        <f t="shared" si="89"/>
        <v/>
      </c>
      <c r="V383" s="30"/>
      <c r="W383" s="42" t="str">
        <f t="shared" si="90"/>
        <v/>
      </c>
      <c r="X383" s="30"/>
      <c r="Y383" s="30"/>
      <c r="Z383" s="30"/>
      <c r="AA383" s="30"/>
      <c r="AB383" s="30"/>
      <c r="AC383" s="30"/>
      <c r="AD383" s="44" t="str">
        <f t="shared" si="91"/>
        <v/>
      </c>
    </row>
    <row r="384" spans="3:30" x14ac:dyDescent="0.25">
      <c r="C384" s="40" t="str">
        <f t="shared" si="95"/>
        <v/>
      </c>
      <c r="D384" s="42">
        <f t="shared" si="96"/>
        <v>0</v>
      </c>
      <c r="E384" s="42">
        <f t="shared" si="92"/>
        <v>0</v>
      </c>
      <c r="F384" s="42">
        <f t="shared" si="94"/>
        <v>0</v>
      </c>
      <c r="G384" s="30"/>
      <c r="H384" s="42" t="str">
        <f t="shared" si="84"/>
        <v/>
      </c>
      <c r="I384" s="30"/>
      <c r="J384" s="30"/>
      <c r="K384" s="30"/>
      <c r="L384" s="30"/>
      <c r="M384" s="30"/>
      <c r="N384" s="30"/>
      <c r="O384" s="44" t="str">
        <f t="shared" si="85"/>
        <v/>
      </c>
      <c r="Q384" s="40" t="str">
        <f t="shared" si="97"/>
        <v/>
      </c>
      <c r="R384" s="42" t="str">
        <f t="shared" si="86"/>
        <v/>
      </c>
      <c r="S384" s="46" t="str">
        <f t="shared" ca="1" si="98"/>
        <v/>
      </c>
      <c r="T384" s="42" t="str">
        <f t="shared" si="88"/>
        <v/>
      </c>
      <c r="U384" s="42" t="str">
        <f t="shared" si="89"/>
        <v/>
      </c>
      <c r="V384" s="30"/>
      <c r="W384" s="42" t="str">
        <f t="shared" si="90"/>
        <v/>
      </c>
      <c r="X384" s="30"/>
      <c r="Y384" s="30"/>
      <c r="Z384" s="30"/>
      <c r="AA384" s="30"/>
      <c r="AB384" s="30"/>
      <c r="AC384" s="30"/>
      <c r="AD384" s="44" t="str">
        <f t="shared" si="91"/>
        <v/>
      </c>
    </row>
    <row r="385" spans="3:30" x14ac:dyDescent="0.25">
      <c r="C385" s="40" t="str">
        <f t="shared" si="95"/>
        <v/>
      </c>
      <c r="D385" s="42">
        <f t="shared" si="96"/>
        <v>0</v>
      </c>
      <c r="E385" s="42">
        <f t="shared" si="92"/>
        <v>0</v>
      </c>
      <c r="F385" s="42">
        <f t="shared" si="94"/>
        <v>0</v>
      </c>
      <c r="G385" s="30"/>
      <c r="H385" s="42" t="str">
        <f t="shared" si="84"/>
        <v/>
      </c>
      <c r="I385" s="30"/>
      <c r="J385" s="30"/>
      <c r="K385" s="30"/>
      <c r="L385" s="30"/>
      <c r="M385" s="30"/>
      <c r="N385" s="30"/>
      <c r="O385" s="44" t="str">
        <f t="shared" si="85"/>
        <v/>
      </c>
      <c r="Q385" s="40" t="str">
        <f t="shared" si="97"/>
        <v/>
      </c>
      <c r="R385" s="42" t="str">
        <f t="shared" si="86"/>
        <v/>
      </c>
      <c r="S385" s="46" t="str">
        <f t="shared" ca="1" si="98"/>
        <v/>
      </c>
      <c r="T385" s="42" t="str">
        <f t="shared" si="88"/>
        <v/>
      </c>
      <c r="U385" s="42" t="str">
        <f t="shared" si="89"/>
        <v/>
      </c>
      <c r="V385" s="30"/>
      <c r="W385" s="42" t="str">
        <f t="shared" si="90"/>
        <v/>
      </c>
      <c r="X385" s="30"/>
      <c r="Y385" s="30"/>
      <c r="Z385" s="30"/>
      <c r="AA385" s="30"/>
      <c r="AB385" s="30"/>
      <c r="AC385" s="30"/>
      <c r="AD385" s="44" t="str">
        <f t="shared" si="91"/>
        <v/>
      </c>
    </row>
    <row r="386" spans="3:30" x14ac:dyDescent="0.25">
      <c r="C386" s="40" t="str">
        <f t="shared" si="95"/>
        <v/>
      </c>
      <c r="D386" s="42">
        <f t="shared" si="96"/>
        <v>0</v>
      </c>
      <c r="E386" s="42">
        <f t="shared" si="92"/>
        <v>0</v>
      </c>
      <c r="F386" s="42">
        <f t="shared" si="94"/>
        <v>0</v>
      </c>
      <c r="G386" s="30"/>
      <c r="H386" s="42" t="str">
        <f t="shared" si="84"/>
        <v/>
      </c>
      <c r="I386" s="30"/>
      <c r="J386" s="30"/>
      <c r="K386" s="30"/>
      <c r="L386" s="30"/>
      <c r="M386" s="30"/>
      <c r="N386" s="30"/>
      <c r="O386" s="44" t="str">
        <f t="shared" si="85"/>
        <v/>
      </c>
      <c r="Q386" s="40" t="str">
        <f t="shared" si="97"/>
        <v/>
      </c>
      <c r="R386" s="42" t="str">
        <f t="shared" si="86"/>
        <v/>
      </c>
      <c r="S386" s="46" t="str">
        <f t="shared" ca="1" si="98"/>
        <v/>
      </c>
      <c r="T386" s="42" t="str">
        <f t="shared" si="88"/>
        <v/>
      </c>
      <c r="U386" s="42" t="str">
        <f t="shared" si="89"/>
        <v/>
      </c>
      <c r="V386" s="30"/>
      <c r="W386" s="42" t="str">
        <f t="shared" si="90"/>
        <v/>
      </c>
      <c r="X386" s="30"/>
      <c r="Y386" s="30"/>
      <c r="Z386" s="30"/>
      <c r="AA386" s="30"/>
      <c r="AB386" s="30"/>
      <c r="AC386" s="30"/>
      <c r="AD386" s="44" t="str">
        <f t="shared" si="91"/>
        <v/>
      </c>
    </row>
    <row r="387" spans="3:30" x14ac:dyDescent="0.25">
      <c r="C387" s="40" t="str">
        <f t="shared" si="95"/>
        <v/>
      </c>
      <c r="D387" s="42">
        <f t="shared" si="96"/>
        <v>0</v>
      </c>
      <c r="E387" s="42">
        <f t="shared" si="92"/>
        <v>0</v>
      </c>
      <c r="F387" s="42">
        <f t="shared" si="94"/>
        <v>0</v>
      </c>
      <c r="G387" s="30"/>
      <c r="H387" s="42" t="str">
        <f t="shared" si="84"/>
        <v/>
      </c>
      <c r="I387" s="30"/>
      <c r="J387" s="30"/>
      <c r="K387" s="30"/>
      <c r="L387" s="30"/>
      <c r="M387" s="30"/>
      <c r="N387" s="30"/>
      <c r="O387" s="44" t="str">
        <f t="shared" si="85"/>
        <v/>
      </c>
      <c r="Q387" s="40" t="str">
        <f t="shared" si="97"/>
        <v/>
      </c>
      <c r="R387" s="42" t="str">
        <f t="shared" si="86"/>
        <v/>
      </c>
      <c r="S387" s="46" t="str">
        <f t="shared" ca="1" si="98"/>
        <v/>
      </c>
      <c r="T387" s="42" t="str">
        <f t="shared" si="88"/>
        <v/>
      </c>
      <c r="U387" s="42" t="str">
        <f t="shared" si="89"/>
        <v/>
      </c>
      <c r="V387" s="30"/>
      <c r="W387" s="42" t="str">
        <f t="shared" si="90"/>
        <v/>
      </c>
      <c r="X387" s="30"/>
      <c r="Y387" s="30"/>
      <c r="Z387" s="30"/>
      <c r="AA387" s="30"/>
      <c r="AB387" s="30"/>
      <c r="AC387" s="30"/>
      <c r="AD387" s="44" t="str">
        <f t="shared" si="91"/>
        <v/>
      </c>
    </row>
    <row r="388" spans="3:30" x14ac:dyDescent="0.25">
      <c r="F388" s="42">
        <f t="shared" si="94"/>
        <v>0</v>
      </c>
    </row>
    <row r="389" spans="3:30" x14ac:dyDescent="0.25">
      <c r="F389" s="42">
        <f t="shared" si="94"/>
        <v>0</v>
      </c>
    </row>
    <row r="390" spans="3:30" x14ac:dyDescent="0.25">
      <c r="F390" s="42">
        <f t="shared" si="94"/>
        <v>0</v>
      </c>
    </row>
    <row r="391" spans="3:30" x14ac:dyDescent="0.25">
      <c r="F391" s="42">
        <f t="shared" si="94"/>
        <v>0</v>
      </c>
    </row>
    <row r="392" spans="3:30" x14ac:dyDescent="0.25">
      <c r="F392" s="42">
        <f t="shared" si="94"/>
        <v>0</v>
      </c>
    </row>
    <row r="393" spans="3:30" x14ac:dyDescent="0.25">
      <c r="F393" s="42">
        <f t="shared" si="94"/>
        <v>0</v>
      </c>
    </row>
    <row r="394" spans="3:30" x14ac:dyDescent="0.25">
      <c r="F394" s="42">
        <f t="shared" si="94"/>
        <v>0</v>
      </c>
    </row>
    <row r="395" spans="3:30" x14ac:dyDescent="0.25">
      <c r="F395" s="42">
        <f t="shared" si="94"/>
        <v>0</v>
      </c>
    </row>
    <row r="396" spans="3:30" x14ac:dyDescent="0.25">
      <c r="F396" s="42">
        <f t="shared" si="94"/>
        <v>0</v>
      </c>
    </row>
    <row r="397" spans="3:30" x14ac:dyDescent="0.25">
      <c r="F397" s="42">
        <f t="shared" si="94"/>
        <v>0</v>
      </c>
    </row>
    <row r="398" spans="3:30" x14ac:dyDescent="0.25">
      <c r="F398" s="42">
        <f t="shared" si="94"/>
        <v>0</v>
      </c>
    </row>
    <row r="399" spans="3:30" x14ac:dyDescent="0.25">
      <c r="F399" s="42">
        <f t="shared" si="94"/>
        <v>0</v>
      </c>
    </row>
    <row r="400" spans="3:30" x14ac:dyDescent="0.25">
      <c r="F400" s="42">
        <f t="shared" si="94"/>
        <v>0</v>
      </c>
    </row>
    <row r="401" spans="6:6" x14ac:dyDescent="0.25">
      <c r="F401" s="42">
        <f t="shared" si="94"/>
        <v>0</v>
      </c>
    </row>
    <row r="402" spans="6:6" x14ac:dyDescent="0.25">
      <c r="F402" s="42">
        <f t="shared" si="94"/>
        <v>0</v>
      </c>
    </row>
    <row r="403" spans="6:6" x14ac:dyDescent="0.25">
      <c r="F403" s="42">
        <f t="shared" si="94"/>
        <v>0</v>
      </c>
    </row>
    <row r="404" spans="6:6" x14ac:dyDescent="0.25">
      <c r="F404" s="42">
        <f t="shared" si="94"/>
        <v>0</v>
      </c>
    </row>
    <row r="405" spans="6:6" x14ac:dyDescent="0.25">
      <c r="F405" s="42">
        <f t="shared" si="94"/>
        <v>0</v>
      </c>
    </row>
    <row r="406" spans="6:6" x14ac:dyDescent="0.25">
      <c r="F406" s="42">
        <f t="shared" si="94"/>
        <v>0</v>
      </c>
    </row>
    <row r="407" spans="6:6" x14ac:dyDescent="0.25">
      <c r="F407" s="42">
        <f t="shared" si="94"/>
        <v>0</v>
      </c>
    </row>
    <row r="408" spans="6:6" x14ac:dyDescent="0.25">
      <c r="F408" s="42">
        <f t="shared" si="94"/>
        <v>0</v>
      </c>
    </row>
    <row r="409" spans="6:6" x14ac:dyDescent="0.25">
      <c r="F409" s="42">
        <f t="shared" si="94"/>
        <v>0</v>
      </c>
    </row>
  </sheetData>
  <sheetProtection algorithmName="SHA-512" hashValue="fel4ApRnPMsdzzWSCvZK8Ux6kmUvk8A2X5seW1awF7rQd5rvghqZRXmtdVsvYjuSftJ2pgj+j0yP4/mPZ9E7iw==" saltValue="f8Rs6b3KH/eJGEj6mfTToQ==" spinCount="100000" sheet="1" objects="1" scenarios="1" selectLockedCells="1" selectUnlockedCells="1"/>
  <mergeCells count="3">
    <mergeCell ref="F20:O20"/>
    <mergeCell ref="G24:N24"/>
    <mergeCell ref="V24:AC24"/>
  </mergeCells>
  <conditionalFormatting sqref="C27:AD65537">
    <cfRule type="cellIs" dxfId="0" priority="1" stopIfTrue="1" operator="equal">
      <formula>0</formula>
    </cfRule>
  </conditionalFormatting>
  <pageMargins left="0.75" right="0.75" top="1" bottom="1" header="0.5" footer="0.5"/>
  <pageSetup paperSize="9" orientation="portrait" r:id="rId1"/>
  <headerFooter alignWithMargins="0">
    <oddHeader>&amp;R&amp;"Calibri"&amp;10&amp;KFF0000 БАНКІВСЬКА ТАЄМНИЦЯ&amp;1#_x000D_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Нове житло Вже з Благо</vt:lpstr>
      <vt:lpstr>specprop1 Благо</vt:lpstr>
    </vt:vector>
  </TitlesOfParts>
  <Company>PJSC KredoBank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Базюк Андрій Орестович</dc:creator>
  <cp:lastModifiedBy>Курбатов Андрій Олександрович</cp:lastModifiedBy>
  <dcterms:created xsi:type="dcterms:W3CDTF">2017-01-18T13:15:26Z</dcterms:created>
  <dcterms:modified xsi:type="dcterms:W3CDTF">2025-05-09T09:38:19Z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7b7ab53-d8a3-415d-b044-b06b7b9bde51_Enabled">
    <vt:lpwstr>true</vt:lpwstr>
  </property>
  <property fmtid="{D5CDD505-2E9C-101B-9397-08002B2CF9AE}" pid="3" name="MSIP_Label_e7b7ab53-d8a3-415d-b044-b06b7b9bde51_SetDate">
    <vt:lpwstr>2021-04-23T13:44:47Z</vt:lpwstr>
  </property>
  <property fmtid="{D5CDD505-2E9C-101B-9397-08002B2CF9AE}" pid="4" name="MSIP_Label_e7b7ab53-d8a3-415d-b044-b06b7b9bde51_Method">
    <vt:lpwstr>Privileged</vt:lpwstr>
  </property>
  <property fmtid="{D5CDD505-2E9C-101B-9397-08002B2CF9AE}" pid="5" name="MSIP_Label_e7b7ab53-d8a3-415d-b044-b06b7b9bde51_Name">
    <vt:lpwstr>Банківська таємниця (v3)</vt:lpwstr>
  </property>
  <property fmtid="{D5CDD505-2E9C-101B-9397-08002B2CF9AE}" pid="6" name="MSIP_Label_e7b7ab53-d8a3-415d-b044-b06b7b9bde51_SiteId">
    <vt:lpwstr>b39a729c-a0aa-4f10-9882-f542c55abba7</vt:lpwstr>
  </property>
  <property fmtid="{D5CDD505-2E9C-101B-9397-08002B2CF9AE}" pid="7" name="MSIP_Label_e7b7ab53-d8a3-415d-b044-b06b7b9bde51_ActionId">
    <vt:lpwstr>23fdf9d3-2cfc-4d90-a247-afdaff529238</vt:lpwstr>
  </property>
  <property fmtid="{D5CDD505-2E9C-101B-9397-08002B2CF9AE}" pid="8" name="MSIP_Label_e7b7ab53-d8a3-415d-b044-b06b7b9bde51_ContentBits">
    <vt:lpwstr>1</vt:lpwstr>
  </property>
</Properties>
</file>