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fa.bank.int\fs\Projects\Розничный бизнес\Отдел развития кредитных продуктов\Король А\ЗМІНИ НА САЙТІ\2024\24.04.2024_зміни макс. суми 27 міс та разова 700 грн\"/>
    </mc:Choice>
  </mc:AlternateContent>
  <xr:revisionPtr revIDLastSave="0" documentId="13_ncr:1_{72CDEF83-3FB1-4215-AAC9-FCAE0A112A22}" xr6:coauthVersionLast="47" xr6:coauthVersionMax="47" xr10:uidLastSave="{00000000-0000-0000-0000-000000000000}"/>
  <workbookProtection workbookAlgorithmName="SHA-512" workbookHashValue="mQWpfkK7BHCFrRr0oVu+58+FOFy8KoVua0b/DqhttqZ8dVav4Ab7KWRELMsc7N2mT3bJkMAQAqkRiuPQU5VnLw==" workbookSaltValue="RdzJ8fXo+ucZGRRJDs2cxQ==" workbookSpinCount="100000" lockStructure="1"/>
  <bookViews>
    <workbookView xWindow="-120" yWindow="-120" windowWidth="24240" windowHeight="13020" firstSheet="1" activeTab="1" xr2:uid="{00000000-000D-0000-FFFF-FFFF00000000}"/>
  </bookViews>
  <sheets>
    <sheet name="Калькулятор1" sheetId="1" state="hidden" r:id="rId1"/>
    <sheet name="КАЛЬКУЛЯТОР" sheetId="2" r:id="rId2"/>
    <sheet name="Приклад 1" sheetId="4" r:id="rId3"/>
    <sheet name="Приклад 2" sheetId="5" r:id="rId4"/>
    <sheet name="списки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L4" i="1"/>
  <c r="L5" i="1"/>
  <c r="L6" i="1"/>
  <c r="L7" i="1"/>
  <c r="L8" i="1"/>
  <c r="L9" i="1"/>
  <c r="L10" i="1"/>
  <c r="L11" i="1"/>
  <c r="L12" i="1"/>
  <c r="L13" i="1"/>
  <c r="L14" i="1"/>
  <c r="L15" i="1"/>
  <c r="K4" i="1"/>
  <c r="H19" i="2"/>
  <c r="G31" i="2" s="1"/>
  <c r="H28" i="2"/>
  <c r="I42" i="2" s="1"/>
  <c r="I75" i="2" s="1"/>
  <c r="G68" i="2"/>
  <c r="G69" i="2"/>
  <c r="G70" i="2"/>
  <c r="G71" i="2"/>
  <c r="G72" i="2"/>
  <c r="G73" i="2"/>
  <c r="G74" i="2"/>
  <c r="E26" i="2"/>
  <c r="G67" i="2"/>
  <c r="D40" i="2"/>
  <c r="C42" i="2" s="1"/>
  <c r="D68" i="2"/>
  <c r="D69" i="2"/>
  <c r="D70" i="2"/>
  <c r="D71" i="2"/>
  <c r="D72" i="2"/>
  <c r="D73" i="2"/>
  <c r="D74" i="2"/>
  <c r="Q2" i="1"/>
  <c r="H3" i="1" s="1"/>
  <c r="H4" i="1" s="1"/>
  <c r="H5" i="1" s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E22" i="1"/>
  <c r="E23" i="1"/>
  <c r="E24" i="1"/>
  <c r="C4" i="1"/>
  <c r="I41" i="1"/>
  <c r="J41" i="1" s="1"/>
  <c r="I42" i="1"/>
  <c r="J42" i="1" s="1"/>
  <c r="I43" i="1"/>
  <c r="J43" i="1" s="1"/>
  <c r="I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I94" i="1"/>
  <c r="J94" i="1" s="1"/>
  <c r="I95" i="1"/>
  <c r="J95" i="1" s="1"/>
  <c r="I96" i="1"/>
  <c r="J96" i="1" s="1"/>
  <c r="I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L40" i="1"/>
  <c r="I40" i="1"/>
  <c r="L28" i="1"/>
  <c r="L37" i="1"/>
  <c r="L38" i="1"/>
  <c r="L33" i="1"/>
  <c r="L34" i="1"/>
  <c r="L39" i="1"/>
  <c r="L36" i="1"/>
  <c r="L32" i="1"/>
  <c r="L35" i="1"/>
  <c r="L29" i="1"/>
  <c r="L30" i="1"/>
  <c r="L31" i="1"/>
  <c r="I33" i="1"/>
  <c r="J33" i="1" s="1"/>
  <c r="I29" i="1"/>
  <c r="I28" i="1"/>
  <c r="J28" i="1" s="1"/>
  <c r="I35" i="1"/>
  <c r="J35" i="1" s="1"/>
  <c r="I31" i="1"/>
  <c r="J31" i="1" s="1"/>
  <c r="I39" i="1"/>
  <c r="I32" i="1"/>
  <c r="J32" i="1" s="1"/>
  <c r="I36" i="1"/>
  <c r="J36" i="1" s="1"/>
  <c r="I37" i="1"/>
  <c r="J37" i="1" s="1"/>
  <c r="I38" i="1"/>
  <c r="J38" i="1" s="1"/>
  <c r="I34" i="1"/>
  <c r="J34" i="1" s="1"/>
  <c r="I30" i="1"/>
  <c r="J30" i="1" s="1"/>
  <c r="J44" i="1"/>
  <c r="D67" i="2"/>
  <c r="J83" i="1"/>
  <c r="J97" i="1"/>
  <c r="J93" i="1"/>
  <c r="G30" i="2" l="1"/>
  <c r="G61" i="2" s="1"/>
  <c r="H42" i="2"/>
  <c r="H75" i="2" s="1"/>
  <c r="J39" i="1"/>
  <c r="J29" i="1"/>
  <c r="D6" i="1"/>
  <c r="C12" i="1"/>
  <c r="J40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C43" i="2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G54" i="2" l="1"/>
  <c r="G47" i="2"/>
  <c r="G52" i="2"/>
  <c r="D42" i="2"/>
  <c r="G55" i="2"/>
  <c r="G57" i="2"/>
  <c r="G58" i="2"/>
  <c r="G56" i="2"/>
  <c r="G32" i="2"/>
  <c r="G60" i="2"/>
  <c r="G51" i="2"/>
  <c r="F43" i="2"/>
  <c r="G66" i="2"/>
  <c r="E42" i="2"/>
  <c r="G53" i="2"/>
  <c r="G49" i="2"/>
  <c r="G44" i="2"/>
  <c r="E75" i="2"/>
  <c r="G59" i="2"/>
  <c r="G46" i="2"/>
  <c r="G50" i="2"/>
  <c r="G43" i="2"/>
  <c r="G45" i="2"/>
  <c r="G48" i="2"/>
  <c r="G64" i="2"/>
  <c r="G65" i="2"/>
  <c r="G62" i="2"/>
  <c r="G63" i="2"/>
  <c r="L24" i="1"/>
  <c r="L20" i="1"/>
  <c r="L27" i="1"/>
  <c r="L21" i="1"/>
  <c r="L19" i="1"/>
  <c r="L22" i="1"/>
  <c r="L17" i="1"/>
  <c r="L26" i="1"/>
  <c r="L18" i="1"/>
  <c r="L16" i="1"/>
  <c r="L25" i="1"/>
  <c r="L23" i="1"/>
  <c r="C13" i="1"/>
  <c r="G75" i="2" l="1"/>
  <c r="H27" i="2" s="1"/>
  <c r="G36" i="2" s="1"/>
  <c r="D49" i="2" s="1"/>
  <c r="C17" i="1"/>
  <c r="C16" i="1"/>
  <c r="D25" i="1"/>
  <c r="D45" i="2" l="1"/>
  <c r="D60" i="2"/>
  <c r="D66" i="2"/>
  <c r="D63" i="2"/>
  <c r="D57" i="2"/>
  <c r="D56" i="2"/>
  <c r="D59" i="2"/>
  <c r="D64" i="2"/>
  <c r="D58" i="2"/>
  <c r="D61" i="2"/>
  <c r="D62" i="2"/>
  <c r="D65" i="2"/>
  <c r="D55" i="2"/>
  <c r="D48" i="2"/>
  <c r="D52" i="2"/>
  <c r="D51" i="2"/>
  <c r="D46" i="2"/>
  <c r="D47" i="2"/>
  <c r="D44" i="2"/>
  <c r="D50" i="2"/>
  <c r="D54" i="2"/>
  <c r="D53" i="2"/>
  <c r="D43" i="2"/>
  <c r="E43" i="2" s="1"/>
  <c r="E16" i="1"/>
  <c r="I3" i="1"/>
  <c r="C14" i="1"/>
  <c r="C9" i="1"/>
  <c r="E9" i="1" s="1"/>
  <c r="E17" i="1"/>
  <c r="G39" i="2" l="1"/>
  <c r="J75" i="2" s="1"/>
  <c r="G37" i="2"/>
  <c r="G38" i="2" s="1"/>
  <c r="K75" i="2" s="1"/>
  <c r="D75" i="2"/>
  <c r="L43" i="2"/>
  <c r="I16" i="1"/>
  <c r="J16" i="1" s="1"/>
  <c r="I20" i="1"/>
  <c r="J20" i="1" s="1"/>
  <c r="I23" i="1"/>
  <c r="J23" i="1" s="1"/>
  <c r="I22" i="1"/>
  <c r="J22" i="1" s="1"/>
  <c r="I17" i="1"/>
  <c r="J17" i="1" s="1"/>
  <c r="I27" i="1"/>
  <c r="J27" i="1" s="1"/>
  <c r="I19" i="1"/>
  <c r="J19" i="1" s="1"/>
  <c r="I18" i="1"/>
  <c r="J18" i="1" s="1"/>
  <c r="I26" i="1"/>
  <c r="J26" i="1" s="1"/>
  <c r="I21" i="1"/>
  <c r="J21" i="1" s="1"/>
  <c r="I24" i="1"/>
  <c r="J24" i="1" s="1"/>
  <c r="I25" i="1"/>
  <c r="J25" i="1" s="1"/>
  <c r="J3" i="1"/>
  <c r="F44" i="2" l="1"/>
  <c r="J7" i="1"/>
  <c r="J4" i="1"/>
  <c r="M4" i="1"/>
  <c r="N4" i="1" s="1"/>
  <c r="K5" i="1" s="1"/>
  <c r="J9" i="1"/>
  <c r="J12" i="1"/>
  <c r="J11" i="1"/>
  <c r="J14" i="1"/>
  <c r="J10" i="1"/>
  <c r="J8" i="1"/>
  <c r="J6" i="1"/>
  <c r="J15" i="1"/>
  <c r="E44" i="2" l="1"/>
  <c r="L44" i="2" l="1"/>
  <c r="F45" i="2" l="1"/>
  <c r="E45" i="2" l="1"/>
  <c r="L45" i="2" l="1"/>
  <c r="F46" i="2" l="1"/>
  <c r="E46" i="2" l="1"/>
  <c r="L46" i="2" l="1"/>
  <c r="F47" i="2" l="1"/>
  <c r="E47" i="2" s="1"/>
  <c r="L47" i="2" l="1"/>
  <c r="F48" i="2" l="1"/>
  <c r="E48" i="2" s="1"/>
  <c r="L48" i="2" s="1"/>
  <c r="F49" i="2" l="1"/>
  <c r="E49" i="2" s="1"/>
  <c r="L49" i="2" s="1"/>
  <c r="F50" i="2" l="1"/>
  <c r="E50" i="2" s="1"/>
  <c r="L50" i="2" s="1"/>
  <c r="F51" i="2" l="1"/>
  <c r="E51" i="2" s="1"/>
  <c r="L51" i="2" s="1"/>
  <c r="F52" i="2" l="1"/>
  <c r="E52" i="2" l="1"/>
  <c r="L52" i="2" s="1"/>
  <c r="F53" i="2" s="1"/>
  <c r="E53" i="2" s="1"/>
  <c r="L53" i="2" l="1"/>
  <c r="F54" i="2" s="1"/>
  <c r="E54" i="2" s="1"/>
  <c r="L54" i="2" s="1"/>
  <c r="F55" i="2" l="1"/>
  <c r="E55" i="2" s="1"/>
  <c r="L55" i="2" s="1"/>
  <c r="F56" i="2" l="1"/>
  <c r="E56" i="2" s="1"/>
  <c r="L56" i="2" l="1"/>
  <c r="F57" i="2" s="1"/>
  <c r="E57" i="2" s="1"/>
  <c r="L57" i="2" l="1"/>
  <c r="F58" i="2" s="1"/>
  <c r="E58" i="2" s="1"/>
  <c r="L58" i="2" s="1"/>
  <c r="F59" i="2" l="1"/>
  <c r="E59" i="2" s="1"/>
  <c r="L59" i="2" s="1"/>
  <c r="F60" i="2" l="1"/>
  <c r="E60" i="2" s="1"/>
  <c r="L60" i="2" s="1"/>
  <c r="F61" i="2" l="1"/>
  <c r="E61" i="2" s="1"/>
  <c r="L61" i="2" s="1"/>
  <c r="F62" i="2" l="1"/>
  <c r="E62" i="2" s="1"/>
  <c r="L62" i="2" s="1"/>
  <c r="F63" i="2" l="1"/>
  <c r="E63" i="2" s="1"/>
  <c r="L63" i="2" s="1"/>
  <c r="F64" i="2" l="1"/>
  <c r="E64" i="2" s="1"/>
  <c r="L64" i="2" s="1"/>
  <c r="F65" i="2" l="1"/>
  <c r="E65" i="2" s="1"/>
  <c r="L65" i="2" s="1"/>
  <c r="F66" i="2" l="1"/>
  <c r="E66" i="2" s="1"/>
  <c r="L66" i="2" s="1"/>
  <c r="F67" i="2" l="1"/>
  <c r="E67" i="2" s="1"/>
  <c r="L67" i="2" s="1"/>
  <c r="F68" i="2" l="1"/>
  <c r="E68" i="2" s="1"/>
  <c r="L68" i="2" s="1"/>
  <c r="F69" i="2" l="1"/>
  <c r="E69" i="2" s="1"/>
  <c r="L69" i="2" s="1"/>
  <c r="F70" i="2" l="1"/>
  <c r="E70" i="2" s="1"/>
  <c r="L70" i="2" s="1"/>
  <c r="F71" i="2" l="1"/>
  <c r="E71" i="2" s="1"/>
  <c r="L71" i="2" s="1"/>
  <c r="F72" i="2" l="1"/>
  <c r="E72" i="2" s="1"/>
  <c r="L72" i="2" s="1"/>
  <c r="F73" i="2" l="1"/>
  <c r="E73" i="2" s="1"/>
  <c r="L73" i="2" s="1"/>
  <c r="F74" i="2" l="1"/>
  <c r="E74" i="2" l="1"/>
  <c r="F75" i="2"/>
  <c r="L74" i="2" l="1"/>
  <c r="M5" i="1"/>
  <c r="N5" i="1" s="1"/>
  <c r="K6" i="1" s="1"/>
  <c r="J5" i="1"/>
  <c r="C26" i="1"/>
  <c r="J13" i="1"/>
  <c r="C15" i="1"/>
  <c r="C18" i="1"/>
  <c r="D15" i="1"/>
  <c r="M6" i="1" l="1"/>
  <c r="N6" i="1" s="1"/>
  <c r="K7" i="1" s="1"/>
  <c r="D18" i="1"/>
  <c r="M7" i="1" l="1"/>
  <c r="N7" i="1" s="1"/>
  <c r="K8" i="1" l="1"/>
  <c r="M8" i="1" s="1"/>
  <c r="N8" i="1" s="1"/>
  <c r="K9" i="1" s="1"/>
  <c r="M9" i="1" s="1"/>
  <c r="N9" i="1" s="1"/>
  <c r="K10" i="1" s="1"/>
  <c r="M10" i="1" l="1"/>
  <c r="N10" i="1" s="1"/>
  <c r="K11" i="1" s="1"/>
  <c r="M11" i="1" l="1"/>
  <c r="N11" i="1" s="1"/>
  <c r="K12" i="1" s="1"/>
  <c r="M12" i="1" l="1"/>
  <c r="N12" i="1" s="1"/>
  <c r="K13" i="1" s="1"/>
  <c r="M13" i="1" l="1"/>
  <c r="N13" i="1" s="1"/>
  <c r="K14" i="1" s="1"/>
  <c r="M14" i="1" l="1"/>
  <c r="N14" i="1" s="1"/>
  <c r="K15" i="1" s="1"/>
  <c r="M15" i="1" l="1"/>
  <c r="N15" i="1" s="1"/>
  <c r="K16" i="1" l="1"/>
  <c r="M16" i="1" s="1"/>
  <c r="N16" i="1" s="1"/>
  <c r="K17" i="1" l="1"/>
  <c r="M17" i="1" s="1"/>
  <c r="N17" i="1" s="1"/>
  <c r="K18" i="1" l="1"/>
  <c r="M18" i="1" s="1"/>
  <c r="N18" i="1" s="1"/>
  <c r="K19" i="1" l="1"/>
  <c r="M19" i="1" s="1"/>
  <c r="N19" i="1" s="1"/>
  <c r="K20" i="1" l="1"/>
  <c r="M20" i="1" s="1"/>
  <c r="N20" i="1" s="1"/>
  <c r="K21" i="1" l="1"/>
  <c r="M21" i="1" s="1"/>
  <c r="N21" i="1" s="1"/>
  <c r="K22" i="1" l="1"/>
  <c r="M22" i="1" s="1"/>
  <c r="N22" i="1" s="1"/>
  <c r="K23" i="1" l="1"/>
  <c r="M23" i="1" s="1"/>
  <c r="N23" i="1" s="1"/>
  <c r="K24" i="1" l="1"/>
  <c r="M24" i="1" s="1"/>
  <c r="N24" i="1" s="1"/>
  <c r="K25" i="1" l="1"/>
  <c r="M25" i="1" s="1"/>
  <c r="N25" i="1" s="1"/>
  <c r="K26" i="1" l="1"/>
  <c r="M26" i="1" s="1"/>
  <c r="N26" i="1" s="1"/>
  <c r="K27" i="1" l="1"/>
  <c r="M27" i="1" s="1"/>
  <c r="N27" i="1" s="1"/>
  <c r="K28" i="1" l="1"/>
  <c r="M28" i="1" s="1"/>
  <c r="N28" i="1" s="1"/>
  <c r="K29" i="1" l="1"/>
  <c r="M29" i="1" s="1"/>
  <c r="N29" i="1" s="1"/>
  <c r="K30" i="1" l="1"/>
  <c r="M30" i="1" s="1"/>
  <c r="N30" i="1" s="1"/>
  <c r="K31" i="1" l="1"/>
  <c r="M31" i="1" s="1"/>
  <c r="N31" i="1" s="1"/>
  <c r="K32" i="1" l="1"/>
  <c r="M32" i="1" s="1"/>
  <c r="N32" i="1" s="1"/>
  <c r="K33" i="1" l="1"/>
  <c r="M33" i="1" s="1"/>
  <c r="N33" i="1" s="1"/>
  <c r="K34" i="1" l="1"/>
  <c r="M34" i="1" s="1"/>
  <c r="N34" i="1" s="1"/>
  <c r="K35" i="1" l="1"/>
  <c r="M35" i="1" s="1"/>
  <c r="N35" i="1" s="1"/>
  <c r="K36" i="1" l="1"/>
  <c r="M36" i="1" s="1"/>
  <c r="N36" i="1" s="1"/>
  <c r="K37" i="1" l="1"/>
  <c r="M37" i="1" s="1"/>
  <c r="N37" i="1" s="1"/>
  <c r="K38" i="1" l="1"/>
  <c r="M38" i="1" s="1"/>
  <c r="N38" i="1" s="1"/>
  <c r="K39" i="1" l="1"/>
  <c r="M39" i="1" s="1"/>
  <c r="N39" i="1" s="1"/>
  <c r="K40" i="1" l="1"/>
  <c r="M40" i="1" s="1"/>
  <c r="N40" i="1" s="1"/>
  <c r="K41" i="1" l="1"/>
  <c r="M41" i="1" s="1"/>
  <c r="N41" i="1" s="1"/>
  <c r="K42" i="1" l="1"/>
  <c r="M42" i="1" s="1"/>
  <c r="N42" i="1" s="1"/>
  <c r="K43" i="1" l="1"/>
  <c r="M43" i="1" s="1"/>
  <c r="N43" i="1" s="1"/>
  <c r="K44" i="1" l="1"/>
  <c r="M44" i="1" s="1"/>
  <c r="N44" i="1" s="1"/>
  <c r="K45" i="1" l="1"/>
  <c r="M45" i="1" s="1"/>
  <c r="N45" i="1" s="1"/>
  <c r="K46" i="1" l="1"/>
  <c r="M46" i="1" s="1"/>
  <c r="N46" i="1" s="1"/>
  <c r="K47" i="1" l="1"/>
  <c r="M47" i="1" s="1"/>
  <c r="N47" i="1" s="1"/>
  <c r="K48" i="1" l="1"/>
  <c r="M48" i="1" s="1"/>
  <c r="N48" i="1" s="1"/>
  <c r="K49" i="1" l="1"/>
  <c r="M49" i="1" s="1"/>
  <c r="N49" i="1" s="1"/>
  <c r="K50" i="1" l="1"/>
  <c r="M50" i="1" s="1"/>
  <c r="N50" i="1" s="1"/>
  <c r="K51" i="1" l="1"/>
  <c r="M51" i="1" s="1"/>
  <c r="N51" i="1" s="1"/>
  <c r="K52" i="1" l="1"/>
  <c r="M52" i="1" s="1"/>
  <c r="N52" i="1" s="1"/>
  <c r="K53" i="1" l="1"/>
  <c r="M53" i="1" s="1"/>
  <c r="N53" i="1" s="1"/>
  <c r="K54" i="1" l="1"/>
  <c r="M54" i="1" s="1"/>
  <c r="N54" i="1" s="1"/>
  <c r="K55" i="1" l="1"/>
  <c r="M55" i="1" s="1"/>
  <c r="N55" i="1" s="1"/>
  <c r="K56" i="1" l="1"/>
  <c r="M56" i="1" s="1"/>
  <c r="N56" i="1" s="1"/>
  <c r="K57" i="1" l="1"/>
  <c r="M57" i="1" s="1"/>
  <c r="N57" i="1" s="1"/>
  <c r="K58" i="1" l="1"/>
  <c r="M58" i="1" s="1"/>
  <c r="N58" i="1" s="1"/>
  <c r="K59" i="1" l="1"/>
  <c r="M59" i="1" s="1"/>
  <c r="N59" i="1" s="1"/>
  <c r="K60" i="1" l="1"/>
  <c r="M60" i="1" s="1"/>
  <c r="N60" i="1" s="1"/>
  <c r="K61" i="1" l="1"/>
  <c r="M61" i="1" s="1"/>
  <c r="N61" i="1" s="1"/>
  <c r="K62" i="1" l="1"/>
  <c r="M62" i="1" s="1"/>
  <c r="N62" i="1" s="1"/>
  <c r="K63" i="1" l="1"/>
  <c r="M63" i="1" s="1"/>
  <c r="N63" i="1" s="1"/>
  <c r="K64" i="1" l="1"/>
  <c r="M64" i="1" s="1"/>
  <c r="N64" i="1" s="1"/>
  <c r="K65" i="1" l="1"/>
  <c r="M65" i="1" s="1"/>
  <c r="N65" i="1" s="1"/>
  <c r="K66" i="1" l="1"/>
  <c r="M66" i="1" s="1"/>
  <c r="N66" i="1" s="1"/>
  <c r="K67" i="1" l="1"/>
  <c r="M67" i="1" s="1"/>
  <c r="N67" i="1" s="1"/>
  <c r="K68" i="1" l="1"/>
  <c r="M68" i="1" s="1"/>
  <c r="N68" i="1" s="1"/>
  <c r="K69" i="1" l="1"/>
  <c r="M69" i="1" s="1"/>
  <c r="N69" i="1" s="1"/>
  <c r="K70" i="1" l="1"/>
  <c r="M70" i="1" s="1"/>
  <c r="N70" i="1" s="1"/>
  <c r="K71" i="1" l="1"/>
  <c r="M71" i="1" s="1"/>
  <c r="N71" i="1" s="1"/>
  <c r="K72" i="1" l="1"/>
  <c r="M72" i="1" s="1"/>
  <c r="N72" i="1" s="1"/>
  <c r="K73" i="1" l="1"/>
  <c r="M73" i="1" s="1"/>
  <c r="N73" i="1" s="1"/>
  <c r="K74" i="1" l="1"/>
  <c r="M74" i="1" s="1"/>
  <c r="N74" i="1" s="1"/>
  <c r="K75" i="1" l="1"/>
  <c r="M75" i="1" s="1"/>
  <c r="N75" i="1" s="1"/>
  <c r="K76" i="1" l="1"/>
  <c r="M76" i="1" s="1"/>
  <c r="N76" i="1" s="1"/>
  <c r="K77" i="1" l="1"/>
  <c r="M77" i="1" s="1"/>
  <c r="N77" i="1" s="1"/>
  <c r="K78" i="1" l="1"/>
  <c r="M78" i="1" s="1"/>
  <c r="N78" i="1" s="1"/>
  <c r="K79" i="1" l="1"/>
  <c r="M79" i="1" s="1"/>
  <c r="N79" i="1" s="1"/>
  <c r="K80" i="1" l="1"/>
  <c r="M80" i="1" s="1"/>
  <c r="N80" i="1" s="1"/>
  <c r="K81" i="1" l="1"/>
  <c r="M81" i="1" s="1"/>
  <c r="N81" i="1" s="1"/>
  <c r="K82" i="1" l="1"/>
  <c r="M82" i="1" s="1"/>
  <c r="N82" i="1" s="1"/>
  <c r="K83" i="1" l="1"/>
  <c r="M83" i="1" s="1"/>
  <c r="N83" i="1" s="1"/>
  <c r="K84" i="1" l="1"/>
  <c r="M84" i="1" s="1"/>
  <c r="N84" i="1" s="1"/>
  <c r="K85" i="1" l="1"/>
  <c r="M85" i="1" s="1"/>
  <c r="N85" i="1" s="1"/>
  <c r="K86" i="1" l="1"/>
  <c r="M86" i="1" s="1"/>
  <c r="N86" i="1" s="1"/>
  <c r="K87" i="1" l="1"/>
  <c r="M87" i="1" s="1"/>
  <c r="N87" i="1" s="1"/>
  <c r="K88" i="1" l="1"/>
  <c r="M88" i="1" s="1"/>
  <c r="N88" i="1" s="1"/>
  <c r="K89" i="1" l="1"/>
  <c r="M89" i="1" s="1"/>
  <c r="N89" i="1" s="1"/>
  <c r="K90" i="1" l="1"/>
  <c r="M90" i="1" s="1"/>
  <c r="N90" i="1" s="1"/>
  <c r="K91" i="1" l="1"/>
  <c r="M91" i="1" s="1"/>
  <c r="N91" i="1" s="1"/>
  <c r="K92" i="1" l="1"/>
  <c r="M92" i="1" s="1"/>
  <c r="N92" i="1" s="1"/>
  <c r="K93" i="1" l="1"/>
  <c r="M93" i="1" s="1"/>
  <c r="N93" i="1" s="1"/>
  <c r="K94" i="1" l="1"/>
  <c r="M94" i="1" s="1"/>
  <c r="N94" i="1" s="1"/>
  <c r="K95" i="1" l="1"/>
  <c r="M95" i="1" s="1"/>
  <c r="N95" i="1" s="1"/>
  <c r="K96" i="1" l="1"/>
  <c r="M96" i="1" s="1"/>
  <c r="N96" i="1" s="1"/>
  <c r="K97" i="1" l="1"/>
  <c r="M97" i="1" s="1"/>
  <c r="N97" i="1" s="1"/>
  <c r="K98" i="1" l="1"/>
  <c r="M98" i="1" s="1"/>
  <c r="N98" i="1" s="1"/>
  <c r="K99" i="1" l="1"/>
  <c r="M99" i="1" s="1"/>
  <c r="N99" i="1" s="1"/>
  <c r="K100" i="1" l="1"/>
  <c r="M100" i="1" s="1"/>
  <c r="N100" i="1" s="1"/>
  <c r="K101" i="1" l="1"/>
  <c r="M101" i="1" s="1"/>
  <c r="N101" i="1" s="1"/>
  <c r="K102" i="1" l="1"/>
  <c r="M102" i="1" s="1"/>
  <c r="N102" i="1" s="1"/>
  <c r="K103" i="1" l="1"/>
  <c r="M103" i="1" s="1"/>
  <c r="N103" i="1" s="1"/>
  <c r="K104" i="1" l="1"/>
  <c r="M104" i="1" s="1"/>
  <c r="N104" i="1" s="1"/>
  <c r="K105" i="1" l="1"/>
  <c r="M105" i="1" s="1"/>
  <c r="N105" i="1" s="1"/>
  <c r="K106" i="1" l="1"/>
  <c r="M106" i="1" s="1"/>
  <c r="N106" i="1" s="1"/>
  <c r="K107" i="1" l="1"/>
  <c r="M107" i="1" s="1"/>
  <c r="N107" i="1" s="1"/>
  <c r="K108" i="1" l="1"/>
  <c r="M108" i="1" s="1"/>
  <c r="N108" i="1" s="1"/>
  <c r="K109" i="1" l="1"/>
  <c r="M109" i="1" s="1"/>
  <c r="N109" i="1" s="1"/>
  <c r="K110" i="1" l="1"/>
  <c r="M110" i="1" s="1"/>
  <c r="N110" i="1" s="1"/>
  <c r="K111" i="1" l="1"/>
  <c r="M111" i="1" s="1"/>
  <c r="N111" i="1" s="1"/>
  <c r="K112" i="1" l="1"/>
  <c r="M112" i="1" s="1"/>
  <c r="N112" i="1" s="1"/>
  <c r="K113" i="1" l="1"/>
  <c r="M113" i="1" s="1"/>
  <c r="N113" i="1" s="1"/>
  <c r="K114" i="1" l="1"/>
  <c r="M114" i="1" s="1"/>
  <c r="N114" i="1" s="1"/>
  <c r="K115" i="1" l="1"/>
  <c r="M115" i="1" s="1"/>
  <c r="N115" i="1" s="1"/>
  <c r="K116" i="1" l="1"/>
  <c r="M116" i="1" s="1"/>
  <c r="N116" i="1" s="1"/>
  <c r="K117" i="1" l="1"/>
  <c r="M117" i="1" s="1"/>
  <c r="N117" i="1" s="1"/>
  <c r="K118" i="1" l="1"/>
  <c r="M118" i="1" s="1"/>
  <c r="N118" i="1" s="1"/>
  <c r="K119" i="1" l="1"/>
  <c r="M119" i="1" s="1"/>
  <c r="N119" i="1" s="1"/>
  <c r="K120" i="1" l="1"/>
  <c r="M120" i="1" s="1"/>
  <c r="N120" i="1" s="1"/>
  <c r="K121" i="1" l="1"/>
  <c r="M121" i="1" s="1"/>
  <c r="N121" i="1" s="1"/>
  <c r="K122" i="1" l="1"/>
  <c r="M122" i="1" s="1"/>
  <c r="N122" i="1" s="1"/>
  <c r="K123" i="1" l="1"/>
  <c r="M123" i="1" s="1"/>
  <c r="N123" i="1" s="1"/>
  <c r="K124" i="1" l="1"/>
  <c r="M124" i="1" s="1"/>
  <c r="N124" i="1" s="1"/>
  <c r="K125" i="1" l="1"/>
  <c r="M125" i="1" s="1"/>
  <c r="N125" i="1" s="1"/>
  <c r="K126" i="1" l="1"/>
  <c r="M126" i="1" s="1"/>
  <c r="N126" i="1" s="1"/>
  <c r="K127" i="1" l="1"/>
  <c r="M127" i="1" s="1"/>
  <c r="N127" i="1" s="1"/>
  <c r="K128" i="1" l="1"/>
  <c r="M128" i="1" s="1"/>
  <c r="N128" i="1" s="1"/>
  <c r="K129" i="1" l="1"/>
  <c r="M129" i="1" s="1"/>
  <c r="N129" i="1" s="1"/>
  <c r="K130" i="1" l="1"/>
  <c r="M130" i="1" s="1"/>
  <c r="N130" i="1" s="1"/>
  <c r="K131" i="1" l="1"/>
  <c r="M131" i="1" s="1"/>
  <c r="N131" i="1" s="1"/>
  <c r="K132" i="1" l="1"/>
  <c r="M132" i="1" s="1"/>
  <c r="N132" i="1" s="1"/>
  <c r="K133" i="1" l="1"/>
  <c r="M133" i="1" s="1"/>
  <c r="N133" i="1" s="1"/>
  <c r="K134" i="1" l="1"/>
  <c r="M134" i="1" s="1"/>
  <c r="N134" i="1" s="1"/>
  <c r="K135" i="1" l="1"/>
  <c r="M135" i="1" s="1"/>
  <c r="N135" i="1" s="1"/>
  <c r="K136" i="1" l="1"/>
  <c r="M136" i="1" s="1"/>
  <c r="N136" i="1" s="1"/>
  <c r="K137" i="1" l="1"/>
  <c r="M137" i="1" s="1"/>
  <c r="N137" i="1" s="1"/>
  <c r="K138" i="1" l="1"/>
  <c r="M138" i="1" s="1"/>
  <c r="N138" i="1" s="1"/>
  <c r="K139" i="1" l="1"/>
  <c r="M139" i="1" s="1"/>
  <c r="N139" i="1" s="1"/>
  <c r="K140" i="1" l="1"/>
  <c r="M140" i="1" s="1"/>
  <c r="N140" i="1" s="1"/>
  <c r="K141" i="1" l="1"/>
  <c r="M141" i="1" s="1"/>
  <c r="N141" i="1" s="1"/>
  <c r="K142" i="1" l="1"/>
  <c r="M142" i="1" s="1"/>
  <c r="N142" i="1" s="1"/>
  <c r="K143" i="1" l="1"/>
  <c r="M143" i="1" s="1"/>
  <c r="N143" i="1" s="1"/>
  <c r="K144" i="1" l="1"/>
  <c r="M144" i="1" s="1"/>
  <c r="N144" i="1" s="1"/>
  <c r="K145" i="1" l="1"/>
  <c r="M145" i="1" s="1"/>
  <c r="N145" i="1" s="1"/>
  <c r="K146" i="1" l="1"/>
  <c r="M146" i="1" s="1"/>
  <c r="N146" i="1" s="1"/>
  <c r="K147" i="1" l="1"/>
  <c r="M147" i="1" s="1"/>
  <c r="N147" i="1" s="1"/>
  <c r="K148" i="1" l="1"/>
  <c r="M148" i="1" s="1"/>
  <c r="N148" i="1" s="1"/>
  <c r="K149" i="1" l="1"/>
  <c r="M149" i="1" s="1"/>
  <c r="N149" i="1" s="1"/>
  <c r="K150" i="1" l="1"/>
  <c r="M150" i="1" s="1"/>
  <c r="N150" i="1" s="1"/>
  <c r="K151" i="1" l="1"/>
  <c r="M151" i="1" s="1"/>
  <c r="N151" i="1" s="1"/>
  <c r="K152" i="1" l="1"/>
  <c r="M152" i="1" s="1"/>
  <c r="N152" i="1" s="1"/>
  <c r="K153" i="1" l="1"/>
  <c r="M153" i="1" s="1"/>
  <c r="N153" i="1" s="1"/>
  <c r="K154" i="1" l="1"/>
  <c r="M154" i="1" s="1"/>
  <c r="N154" i="1" s="1"/>
  <c r="K155" i="1" l="1"/>
  <c r="M155" i="1" s="1"/>
  <c r="N155" i="1" s="1"/>
  <c r="K156" i="1" l="1"/>
  <c r="M156" i="1" s="1"/>
  <c r="N156" i="1" s="1"/>
  <c r="K157" i="1" l="1"/>
  <c r="M157" i="1" s="1"/>
  <c r="N157" i="1" s="1"/>
  <c r="K158" i="1" l="1"/>
  <c r="M158" i="1" s="1"/>
  <c r="N158" i="1" s="1"/>
  <c r="K159" i="1" l="1"/>
  <c r="M159" i="1" s="1"/>
  <c r="N159" i="1" s="1"/>
  <c r="K160" i="1" l="1"/>
  <c r="M160" i="1" s="1"/>
  <c r="N160" i="1" s="1"/>
  <c r="K161" i="1" l="1"/>
  <c r="M161" i="1" s="1"/>
  <c r="N161" i="1" s="1"/>
  <c r="K162" i="1" l="1"/>
  <c r="M162" i="1" s="1"/>
  <c r="N162" i="1" s="1"/>
  <c r="K163" i="1" l="1"/>
  <c r="M163" i="1" s="1"/>
  <c r="N163" i="1" s="1"/>
  <c r="K164" i="1" l="1"/>
  <c r="M164" i="1" s="1"/>
  <c r="N164" i="1" s="1"/>
  <c r="K165" i="1" l="1"/>
  <c r="M165" i="1" s="1"/>
  <c r="N165" i="1" s="1"/>
  <c r="K166" i="1" l="1"/>
  <c r="M166" i="1" s="1"/>
  <c r="N166" i="1" s="1"/>
  <c r="K167" i="1" l="1"/>
  <c r="M167" i="1" s="1"/>
  <c r="N167" i="1" s="1"/>
  <c r="K168" i="1" l="1"/>
  <c r="M168" i="1" s="1"/>
  <c r="N168" i="1" s="1"/>
  <c r="K169" i="1" l="1"/>
  <c r="M169" i="1" s="1"/>
  <c r="N169" i="1" s="1"/>
  <c r="K170" i="1" l="1"/>
  <c r="M170" i="1" s="1"/>
  <c r="N170" i="1" s="1"/>
  <c r="K171" i="1" l="1"/>
  <c r="M171" i="1" s="1"/>
  <c r="N171" i="1" s="1"/>
  <c r="K172" i="1" l="1"/>
  <c r="M172" i="1" s="1"/>
  <c r="N172" i="1" s="1"/>
  <c r="K173" i="1" l="1"/>
  <c r="M173" i="1" s="1"/>
  <c r="N173" i="1" s="1"/>
  <c r="K174" i="1" l="1"/>
  <c r="M174" i="1" s="1"/>
  <c r="N174" i="1" s="1"/>
  <c r="K175" i="1" l="1"/>
  <c r="M175" i="1" s="1"/>
  <c r="N175" i="1" s="1"/>
  <c r="K176" i="1" l="1"/>
  <c r="M176" i="1" s="1"/>
  <c r="N176" i="1" s="1"/>
  <c r="K177" i="1" l="1"/>
  <c r="M177" i="1" s="1"/>
  <c r="N177" i="1" s="1"/>
  <c r="K178" i="1" l="1"/>
  <c r="M178" i="1" s="1"/>
  <c r="N178" i="1" s="1"/>
  <c r="K179" i="1" l="1"/>
  <c r="M179" i="1" s="1"/>
  <c r="N179" i="1" s="1"/>
  <c r="K180" i="1" l="1"/>
  <c r="M180" i="1" s="1"/>
  <c r="N180" i="1" s="1"/>
  <c r="K181" i="1" l="1"/>
  <c r="M181" i="1" s="1"/>
  <c r="N181" i="1" s="1"/>
  <c r="K182" i="1" l="1"/>
  <c r="M182" i="1" s="1"/>
  <c r="N182" i="1" s="1"/>
  <c r="K183" i="1" l="1"/>
  <c r="M183" i="1" s="1"/>
  <c r="N183" i="1" s="1"/>
  <c r="K184" i="1" l="1"/>
  <c r="M184" i="1" s="1"/>
  <c r="N184" i="1" s="1"/>
  <c r="K185" i="1" l="1"/>
  <c r="M185" i="1" s="1"/>
  <c r="N185" i="1" s="1"/>
  <c r="K186" i="1" l="1"/>
  <c r="M186" i="1" s="1"/>
  <c r="N186" i="1" s="1"/>
  <c r="K187" i="1" l="1"/>
  <c r="M187" i="1" s="1"/>
  <c r="N187" i="1" s="1"/>
  <c r="K188" i="1" l="1"/>
  <c r="M188" i="1" s="1"/>
  <c r="N188" i="1" s="1"/>
  <c r="K189" i="1" l="1"/>
  <c r="M189" i="1" s="1"/>
  <c r="N189" i="1" s="1"/>
  <c r="K190" i="1" l="1"/>
  <c r="M190" i="1" s="1"/>
  <c r="N190" i="1" s="1"/>
  <c r="K191" i="1" l="1"/>
  <c r="M191" i="1" s="1"/>
  <c r="N191" i="1" s="1"/>
  <c r="K192" i="1" l="1"/>
  <c r="M192" i="1" s="1"/>
  <c r="N192" i="1" s="1"/>
  <c r="K193" i="1" l="1"/>
  <c r="M193" i="1" s="1"/>
  <c r="N193" i="1" s="1"/>
  <c r="K194" i="1" l="1"/>
  <c r="M194" i="1" s="1"/>
  <c r="N194" i="1" s="1"/>
  <c r="K195" i="1" l="1"/>
  <c r="M195" i="1" s="1"/>
  <c r="N195" i="1" s="1"/>
  <c r="K196" i="1" l="1"/>
  <c r="M196" i="1" s="1"/>
  <c r="N196" i="1" s="1"/>
  <c r="K197" i="1" l="1"/>
  <c r="M197" i="1" s="1"/>
  <c r="N197" i="1" s="1"/>
  <c r="K198" i="1" l="1"/>
  <c r="M198" i="1" s="1"/>
  <c r="N198" i="1" s="1"/>
  <c r="K199" i="1" l="1"/>
  <c r="M199" i="1" s="1"/>
  <c r="N199" i="1" s="1"/>
  <c r="K200" i="1" l="1"/>
  <c r="M200" i="1" s="1"/>
  <c r="N200" i="1" s="1"/>
  <c r="K201" i="1" l="1"/>
  <c r="M201" i="1" s="1"/>
  <c r="N201" i="1" s="1"/>
  <c r="K202" i="1" l="1"/>
  <c r="M202" i="1" s="1"/>
  <c r="N202" i="1" s="1"/>
  <c r="K203" i="1" l="1"/>
  <c r="M203" i="1" s="1"/>
  <c r="N203" i="1" s="1"/>
  <c r="K204" i="1" l="1"/>
  <c r="M204" i="1" s="1"/>
  <c r="N204" i="1" s="1"/>
  <c r="K205" i="1" l="1"/>
  <c r="M205" i="1" s="1"/>
  <c r="N205" i="1" s="1"/>
  <c r="K206" i="1" l="1"/>
  <c r="M206" i="1" s="1"/>
  <c r="N206" i="1" s="1"/>
  <c r="K207" i="1" l="1"/>
  <c r="M207" i="1" s="1"/>
  <c r="N207" i="1" s="1"/>
  <c r="K208" i="1" l="1"/>
  <c r="M208" i="1" s="1"/>
  <c r="N208" i="1" s="1"/>
  <c r="K209" i="1" l="1"/>
  <c r="M209" i="1" s="1"/>
  <c r="N209" i="1" s="1"/>
  <c r="K210" i="1" l="1"/>
  <c r="M210" i="1" s="1"/>
  <c r="N210" i="1" s="1"/>
  <c r="K211" i="1" l="1"/>
  <c r="M211" i="1" s="1"/>
  <c r="N211" i="1" s="1"/>
  <c r="K212" i="1" l="1"/>
  <c r="M212" i="1" s="1"/>
  <c r="N212" i="1" s="1"/>
  <c r="K213" i="1" l="1"/>
  <c r="M213" i="1" s="1"/>
  <c r="N213" i="1" s="1"/>
  <c r="K214" i="1" l="1"/>
  <c r="M214" i="1" s="1"/>
  <c r="N214" i="1" s="1"/>
  <c r="K215" i="1" l="1"/>
  <c r="M215" i="1" s="1"/>
  <c r="N215" i="1" s="1"/>
  <c r="K216" i="1" l="1"/>
  <c r="M216" i="1" s="1"/>
  <c r="N216" i="1" s="1"/>
  <c r="K217" i="1" l="1"/>
  <c r="M217" i="1" s="1"/>
  <c r="N217" i="1" s="1"/>
  <c r="K218" i="1" l="1"/>
  <c r="M218" i="1" s="1"/>
  <c r="N218" i="1" s="1"/>
  <c r="K219" i="1" l="1"/>
  <c r="M219" i="1" s="1"/>
  <c r="N219" i="1" s="1"/>
  <c r="K220" i="1" l="1"/>
  <c r="M220" i="1" s="1"/>
  <c r="N220" i="1" s="1"/>
  <c r="K221" i="1" l="1"/>
  <c r="M221" i="1" s="1"/>
  <c r="N221" i="1" s="1"/>
  <c r="K222" i="1" l="1"/>
  <c r="M222" i="1" s="1"/>
  <c r="N222" i="1" s="1"/>
  <c r="K223" i="1" l="1"/>
  <c r="M223" i="1" s="1"/>
  <c r="N223" i="1" s="1"/>
  <c r="K224" i="1" l="1"/>
  <c r="M224" i="1" s="1"/>
  <c r="N224" i="1" s="1"/>
  <c r="K225" i="1" l="1"/>
  <c r="M225" i="1" s="1"/>
  <c r="N225" i="1" s="1"/>
  <c r="K226" i="1" l="1"/>
  <c r="M226" i="1" s="1"/>
  <c r="N226" i="1" s="1"/>
  <c r="K227" i="1" l="1"/>
  <c r="M227" i="1" s="1"/>
  <c r="N227" i="1" s="1"/>
  <c r="K228" i="1" l="1"/>
  <c r="M228" i="1" s="1"/>
  <c r="N228" i="1" s="1"/>
  <c r="K229" i="1" l="1"/>
  <c r="M229" i="1" s="1"/>
  <c r="N229" i="1" s="1"/>
  <c r="K230" i="1" l="1"/>
  <c r="M230" i="1" s="1"/>
  <c r="N230" i="1" s="1"/>
  <c r="K231" i="1" l="1"/>
  <c r="M231" i="1" s="1"/>
  <c r="N231" i="1" s="1"/>
  <c r="K232" i="1" l="1"/>
  <c r="M232" i="1" s="1"/>
  <c r="N232" i="1" s="1"/>
  <c r="K233" i="1" l="1"/>
  <c r="M233" i="1" s="1"/>
  <c r="N233" i="1" s="1"/>
  <c r="K234" i="1" l="1"/>
  <c r="M234" i="1" s="1"/>
  <c r="N234" i="1" s="1"/>
  <c r="K235" i="1" l="1"/>
  <c r="M235" i="1" s="1"/>
  <c r="N235" i="1" s="1"/>
  <c r="K236" i="1" l="1"/>
  <c r="M236" i="1" s="1"/>
  <c r="N236" i="1" s="1"/>
  <c r="K237" i="1" l="1"/>
  <c r="M237" i="1" s="1"/>
  <c r="N237" i="1" s="1"/>
  <c r="K238" i="1" l="1"/>
  <c r="M238" i="1" s="1"/>
  <c r="N238" i="1" s="1"/>
  <c r="K239" i="1" l="1"/>
  <c r="M239" i="1" s="1"/>
  <c r="N239" i="1" s="1"/>
  <c r="K240" i="1" l="1"/>
  <c r="M240" i="1" s="1"/>
  <c r="N240" i="1" s="1"/>
  <c r="K241" i="1" l="1"/>
  <c r="M241" i="1" s="1"/>
  <c r="N241" i="1" s="1"/>
  <c r="K242" i="1" l="1"/>
  <c r="M242" i="1" s="1"/>
  <c r="N242" i="1" s="1"/>
  <c r="K243" i="1" l="1"/>
  <c r="M243" i="1" s="1"/>
  <c r="N243" i="1" s="1"/>
  <c r="K244" i="1" l="1"/>
  <c r="M244" i="1" s="1"/>
  <c r="N244" i="1" s="1"/>
  <c r="K245" i="1" l="1"/>
  <c r="M245" i="1" s="1"/>
  <c r="N245" i="1" s="1"/>
  <c r="K246" i="1" l="1"/>
  <c r="M246" i="1" s="1"/>
  <c r="N246" i="1" s="1"/>
  <c r="K247" i="1" l="1"/>
  <c r="M247" i="1" s="1"/>
  <c r="N247" i="1" s="1"/>
  <c r="K248" i="1" l="1"/>
  <c r="M248" i="1" s="1"/>
  <c r="N248" i="1" s="1"/>
  <c r="K249" i="1" l="1"/>
  <c r="M249" i="1" s="1"/>
  <c r="N249" i="1" s="1"/>
  <c r="K250" i="1" l="1"/>
  <c r="M250" i="1" s="1"/>
  <c r="N250" i="1" s="1"/>
  <c r="K251" i="1" l="1"/>
  <c r="M251" i="1" s="1"/>
  <c r="N251" i="1" s="1"/>
  <c r="K252" i="1" l="1"/>
  <c r="M252" i="1" s="1"/>
  <c r="N252" i="1" s="1"/>
  <c r="K253" i="1" l="1"/>
  <c r="M253" i="1" s="1"/>
  <c r="N253" i="1" s="1"/>
  <c r="K254" i="1" l="1"/>
  <c r="M254" i="1" s="1"/>
  <c r="N254" i="1" s="1"/>
  <c r="K255" i="1" l="1"/>
  <c r="M255" i="1" s="1"/>
  <c r="N255" i="1" s="1"/>
  <c r="K256" i="1" l="1"/>
  <c r="M256" i="1" s="1"/>
  <c r="N256" i="1" s="1"/>
  <c r="K257" i="1" l="1"/>
  <c r="M257" i="1" s="1"/>
  <c r="N257" i="1" s="1"/>
  <c r="K258" i="1" l="1"/>
  <c r="M258" i="1" s="1"/>
  <c r="N258" i="1" s="1"/>
  <c r="K259" i="1" l="1"/>
  <c r="M259" i="1" s="1"/>
  <c r="N259" i="1" s="1"/>
  <c r="K260" i="1" l="1"/>
  <c r="M260" i="1" s="1"/>
  <c r="N260" i="1" s="1"/>
  <c r="K261" i="1" l="1"/>
  <c r="M261" i="1" s="1"/>
  <c r="N261" i="1" s="1"/>
  <c r="K262" i="1" l="1"/>
  <c r="M262" i="1" s="1"/>
  <c r="N262" i="1" s="1"/>
  <c r="K263" i="1" l="1"/>
  <c r="M263" i="1" s="1"/>
  <c r="N263" i="1" s="1"/>
  <c r="K264" i="1" l="1"/>
  <c r="M264" i="1" s="1"/>
  <c r="N264" i="1" s="1"/>
  <c r="K265" i="1" l="1"/>
  <c r="M265" i="1" s="1"/>
  <c r="N265" i="1" s="1"/>
  <c r="K266" i="1" l="1"/>
  <c r="M266" i="1" s="1"/>
  <c r="N266" i="1" s="1"/>
  <c r="K267" i="1" l="1"/>
  <c r="M267" i="1" s="1"/>
  <c r="N267" i="1" s="1"/>
  <c r="K268" i="1" l="1"/>
  <c r="M268" i="1" s="1"/>
  <c r="N268" i="1" s="1"/>
  <c r="K269" i="1" l="1"/>
  <c r="M269" i="1" s="1"/>
  <c r="N269" i="1" s="1"/>
  <c r="K270" i="1" l="1"/>
  <c r="M270" i="1" s="1"/>
  <c r="N270" i="1" s="1"/>
  <c r="K271" i="1" l="1"/>
  <c r="M271" i="1" s="1"/>
  <c r="N271" i="1" s="1"/>
  <c r="K272" i="1" l="1"/>
  <c r="M272" i="1" s="1"/>
  <c r="N272" i="1" s="1"/>
  <c r="K273" i="1" l="1"/>
  <c r="M273" i="1" s="1"/>
  <c r="N273" i="1" s="1"/>
  <c r="K274" i="1" l="1"/>
  <c r="M274" i="1" s="1"/>
  <c r="N274" i="1" s="1"/>
  <c r="K275" i="1" l="1"/>
  <c r="M275" i="1" s="1"/>
  <c r="N275" i="1" s="1"/>
  <c r="K276" i="1" l="1"/>
  <c r="M276" i="1" s="1"/>
  <c r="N276" i="1" s="1"/>
  <c r="K277" i="1" l="1"/>
  <c r="M277" i="1" s="1"/>
  <c r="N277" i="1" s="1"/>
  <c r="K278" i="1" l="1"/>
  <c r="M278" i="1" s="1"/>
  <c r="N278" i="1" s="1"/>
  <c r="K279" i="1" l="1"/>
  <c r="M279" i="1" s="1"/>
  <c r="N279" i="1" s="1"/>
  <c r="K280" i="1" l="1"/>
  <c r="M280" i="1" s="1"/>
  <c r="N280" i="1" s="1"/>
  <c r="K281" i="1" l="1"/>
  <c r="M281" i="1" s="1"/>
  <c r="N281" i="1" s="1"/>
  <c r="K282" i="1" l="1"/>
  <c r="M282" i="1" s="1"/>
  <c r="N28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Алехина Елена Викторовна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Скидка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ПВ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на которій считаем доходность</t>
        </r>
      </text>
    </comment>
    <comment ref="C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Срок первого периода</t>
        </r>
      </text>
    </comment>
    <comment ref="D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первого периода</t>
        </r>
      </text>
    </comment>
    <comment ref="C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Викторовна:
Срок второго периода</t>
        </r>
      </text>
    </comment>
    <comment ref="D2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Алехина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Еж. Ком второго периода</t>
        </r>
      </text>
    </comment>
  </commentList>
</comments>
</file>

<file path=xl/sharedStrings.xml><?xml version="1.0" encoding="utf-8"?>
<sst xmlns="http://schemas.openxmlformats.org/spreadsheetml/2006/main" count="205" uniqueCount="93">
  <si>
    <t>Калькулятор доходности  продуктов</t>
  </si>
  <si>
    <t>поток</t>
  </si>
  <si>
    <t>проценты</t>
  </si>
  <si>
    <t>часть к погашению</t>
  </si>
  <si>
    <t>долг на конец месяца</t>
  </si>
  <si>
    <t>Первый взнос</t>
  </si>
  <si>
    <t>Процентная ставка</t>
  </si>
  <si>
    <t>Единоразовая комиссия (в тело кредита)</t>
  </si>
  <si>
    <t>Ежемесячная комиссия (от тела кредита)</t>
  </si>
  <si>
    <t>срок кредита (мес)</t>
  </si>
  <si>
    <t>Размер кредита</t>
  </si>
  <si>
    <t>Размер кредита на товар</t>
  </si>
  <si>
    <t>Ежемесячная выплата</t>
  </si>
  <si>
    <t xml:space="preserve"> </t>
  </si>
  <si>
    <t xml:space="preserve">Доходность по проекту </t>
  </si>
  <si>
    <t>Удорожание товара для клиента</t>
  </si>
  <si>
    <t>Стоимость товара (в магазине)</t>
  </si>
  <si>
    <t>Стоимость товара (в счет фактуре), с учетом скидки</t>
  </si>
  <si>
    <t>CF</t>
  </si>
  <si>
    <t>Первый взнос (в системе)</t>
  </si>
  <si>
    <t>Комиссия магазина (от суммы кредита), значение в системе</t>
  </si>
  <si>
    <t>Комиссия магазина (от суммы кредита) через мес.</t>
  </si>
  <si>
    <t>1 период</t>
  </si>
  <si>
    <t>2 период</t>
  </si>
  <si>
    <t>3 период</t>
  </si>
  <si>
    <t>4 период</t>
  </si>
  <si>
    <t>Размер %:</t>
  </si>
  <si>
    <t>Ежемесячная комиссия</t>
  </si>
  <si>
    <t>Сумма всех комиссий</t>
  </si>
  <si>
    <t>Срок (включая):</t>
  </si>
  <si>
    <t>Размер грн:</t>
  </si>
  <si>
    <t>% страховки</t>
  </si>
  <si>
    <t>сумма страховки</t>
  </si>
  <si>
    <t>Реальна процентна ставка</t>
  </si>
  <si>
    <t>Дата</t>
  </si>
  <si>
    <t>Дата платежу</t>
  </si>
  <si>
    <t>Перший внесок, грн. (за бажанням клієнта)</t>
  </si>
  <si>
    <t>% ставка річних</t>
  </si>
  <si>
    <t>Строк кредиту, міс.</t>
  </si>
  <si>
    <t>Загальна сума одноразової комісії, грн.</t>
  </si>
  <si>
    <t>Сума кредиту на товар, грн.</t>
  </si>
  <si>
    <t>Вартість товару, грн.</t>
  </si>
  <si>
    <t>%</t>
  </si>
  <si>
    <t xml:space="preserve"> грн.</t>
  </si>
  <si>
    <t>Щомісячна комісія в пільговий період</t>
  </si>
  <si>
    <t>Щомісячна комісія після пільгового періоду</t>
  </si>
  <si>
    <t>Результат розрахунку*</t>
  </si>
  <si>
    <t>Загальні витрати за кредитом, грн.</t>
  </si>
  <si>
    <t>Загальна вартість кредиту, грн.</t>
  </si>
  <si>
    <t>міс.</t>
  </si>
  <si>
    <t>№</t>
  </si>
  <si>
    <t>Калькулятор розрахунку загальної вартості кредиту</t>
  </si>
  <si>
    <t>долг на конец місяця</t>
  </si>
  <si>
    <t>Загальна сума наданого кредиту, грн.</t>
  </si>
  <si>
    <t>Сума кредиту, грн.</t>
  </si>
  <si>
    <t>Пільговий період, міс.</t>
  </si>
  <si>
    <t>Щомісячна комісія після пільгового періоду, грн.</t>
  </si>
  <si>
    <t>Щомісячна комісія в пільговий період, грн.</t>
  </si>
  <si>
    <t>Щомісячна комісія в пільговий період, %</t>
  </si>
  <si>
    <t>Щомісячна комісія після пільгового періоду, %</t>
  </si>
  <si>
    <t>min</t>
  </si>
  <si>
    <t>max</t>
  </si>
  <si>
    <t>Одноразовая</t>
  </si>
  <si>
    <t>Срок</t>
  </si>
  <si>
    <t>комис. льготная</t>
  </si>
  <si>
    <t>комис. после льготного</t>
  </si>
  <si>
    <t>Однораовая</t>
  </si>
  <si>
    <t>комиссия в льготный</t>
  </si>
  <si>
    <t>Умови кредитування:</t>
  </si>
  <si>
    <t>Послуги страховика, % від суми кредиту</t>
  </si>
  <si>
    <t>УСЬОГО:</t>
  </si>
  <si>
    <t xml:space="preserve">Для отримання розрахунку необхідно заповнити комірки, 
що відображені сірим кольором.
</t>
  </si>
  <si>
    <t>х</t>
  </si>
  <si>
    <t>Реальна річна процентна ставка, %</t>
  </si>
  <si>
    <t>страховка</t>
  </si>
  <si>
    <t xml:space="preserve">Комісія за надання кредиту, % </t>
  </si>
  <si>
    <t>Комісія за надання кредиту, грн.</t>
  </si>
  <si>
    <t>Cума платежу за розрахунковий період, грн.</t>
  </si>
  <si>
    <t>Щомісячна комісія, грн.</t>
  </si>
  <si>
    <t>Проценти за користування, грн.</t>
  </si>
  <si>
    <t>Сума погашення тіла кредиту, грн.</t>
  </si>
  <si>
    <t>Послуги страховика, грн.</t>
  </si>
  <si>
    <t>*Приклад розрахунку носить виключно інформаційний характер.</t>
  </si>
  <si>
    <r>
      <rPr>
        <b/>
        <sz val="11"/>
        <rFont val="Trebuchet MS"/>
        <family val="2"/>
        <charset val="204"/>
      </rPr>
      <t>*О</t>
    </r>
    <r>
      <rPr>
        <b/>
        <sz val="10.5"/>
        <rFont val="Trebuchet MS"/>
        <family val="2"/>
        <charset val="204"/>
      </rPr>
      <t>рієнтовно на дату розрахунку, конкретні умови кредитування будуть вказані в паспорті споживчого кредиту в день оформлення кредитної заявки, та можуть відрізнятись в залежності від обраного товару та магазину. Цінові параметри продуктів залежать від обраного магазину партнера та затвердженої продуктової лінійки. Реальна річна відсоткова ставка залежить від обраних параметрів кредитного продукту.</t>
    </r>
  </si>
  <si>
    <t>Приклад 1</t>
  </si>
  <si>
    <t>Клієнт бажає купити товар в інтернет-магазині</t>
  </si>
  <si>
    <t>Вартість товару - 20000 грн., на строк 6 місяців</t>
  </si>
  <si>
    <t>Пільговий період - 3 міс., комісія за надання кредиту - 5%, щомісячна комісія в пільговий період 50 грн., щомісячна комісія після пільгового періоду - 3% та 50 грн.</t>
  </si>
  <si>
    <t>Вартість товару - 20000 грн., на строк 24 місяців</t>
  </si>
  <si>
    <t>Приклад 2</t>
  </si>
  <si>
    <t>Орієнтовний місячний платіж складатиме - 3865,10 грн.</t>
  </si>
  <si>
    <t>Щомісячна комісія складає - 1% та 100 грн.</t>
  </si>
  <si>
    <t>Орієнтовний місячний платіж складатиме - 1133,42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</si>
</sst>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11"/>
      <name val="Arial Cyr"/>
      <charset val="204"/>
    </font>
    <font>
      <b/>
      <sz val="11"/>
      <color indexed="10"/>
      <name val="Arial Cyr"/>
      <charset val="204"/>
    </font>
    <font>
      <sz val="11"/>
      <name val="Arial Cyr"/>
      <charset val="204"/>
    </font>
    <font>
      <b/>
      <i/>
      <sz val="10"/>
      <color indexed="10"/>
      <name val="Arial Cyr"/>
      <charset val="204"/>
    </font>
    <font>
      <sz val="8"/>
      <name val="Arial Cyr"/>
      <charset val="204"/>
    </font>
    <font>
      <b/>
      <sz val="11"/>
      <color indexed="10"/>
      <name val="Arial Cyr"/>
      <charset val="204"/>
    </font>
    <font>
      <sz val="10"/>
      <color indexed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sz val="11"/>
      <name val="Trebuchet MS"/>
      <family val="2"/>
      <charset val="204"/>
    </font>
    <font>
      <b/>
      <sz val="11"/>
      <name val="Trebuchet MS"/>
      <family val="2"/>
      <charset val="204"/>
    </font>
    <font>
      <sz val="11"/>
      <color indexed="12"/>
      <name val="Trebuchet MS"/>
      <family val="2"/>
      <charset val="204"/>
    </font>
    <font>
      <sz val="10.5"/>
      <name val="Trebuchet MS"/>
      <family val="2"/>
      <charset val="204"/>
    </font>
    <font>
      <b/>
      <sz val="10.5"/>
      <name val="Trebuchet MS"/>
      <family val="2"/>
      <charset val="204"/>
    </font>
    <font>
      <sz val="10"/>
      <name val="Trebuchet MS"/>
      <family val="2"/>
      <charset val="204"/>
    </font>
    <font>
      <b/>
      <sz val="12"/>
      <name val="Trebuchet MS"/>
      <family val="2"/>
      <charset val="204"/>
    </font>
    <font>
      <sz val="10"/>
      <color theme="0"/>
      <name val="Century Gothic"/>
      <family val="2"/>
      <charset val="204"/>
    </font>
    <font>
      <sz val="10"/>
      <color theme="1"/>
      <name val="Arial Cyr"/>
      <charset val="204"/>
    </font>
    <font>
      <b/>
      <sz val="11"/>
      <color theme="1"/>
      <name val="Arial Cyr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Arial Cyr"/>
      <charset val="204"/>
    </font>
    <font>
      <sz val="11"/>
      <color theme="1"/>
      <name val="Arial Cyr"/>
      <charset val="204"/>
    </font>
    <font>
      <sz val="8"/>
      <color theme="1"/>
      <name val="Arial Cyr"/>
      <charset val="204"/>
    </font>
    <font>
      <sz val="11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b/>
      <sz val="13"/>
      <color theme="0"/>
      <name val="Trebuchet MS"/>
      <family val="2"/>
      <charset val="204"/>
    </font>
    <font>
      <b/>
      <sz val="11"/>
      <color rgb="FFFF0000"/>
      <name val="Trebuchet MS"/>
      <family val="2"/>
      <charset val="204"/>
    </font>
    <font>
      <sz val="11"/>
      <color theme="0"/>
      <name val="Trebuchet MS"/>
      <family val="2"/>
      <charset val="204"/>
    </font>
    <font>
      <sz val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22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10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7" fillId="0" borderId="1" xfId="0" applyFont="1" applyBorder="1"/>
    <xf numFmtId="3" fontId="3" fillId="0" borderId="0" xfId="0" applyNumberFormat="1" applyFont="1"/>
    <xf numFmtId="2" fontId="0" fillId="0" borderId="0" xfId="0" applyNumberFormat="1"/>
    <xf numFmtId="4" fontId="6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2" xfId="0" applyBorder="1"/>
    <xf numFmtId="0" fontId="0" fillId="0" borderId="3" xfId="0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8" fillId="3" borderId="7" xfId="0" applyNumberFormat="1" applyFont="1" applyFill="1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4" fontId="6" fillId="0" borderId="10" xfId="0" applyNumberFormat="1" applyFont="1" applyBorder="1"/>
    <xf numFmtId="10" fontId="5" fillId="0" borderId="11" xfId="0" applyNumberFormat="1" applyFont="1" applyBorder="1"/>
    <xf numFmtId="0" fontId="0" fillId="0" borderId="10" xfId="0" applyBorder="1"/>
    <xf numFmtId="10" fontId="6" fillId="0" borderId="11" xfId="0" applyNumberFormat="1" applyFont="1" applyBorder="1"/>
    <xf numFmtId="0" fontId="7" fillId="0" borderId="10" xfId="0" applyFont="1" applyBorder="1"/>
    <xf numFmtId="0" fontId="7" fillId="0" borderId="12" xfId="0" applyFont="1" applyBorder="1"/>
    <xf numFmtId="3" fontId="5" fillId="0" borderId="13" xfId="0" applyNumberFormat="1" applyFont="1" applyBorder="1"/>
    <xf numFmtId="10" fontId="10" fillId="0" borderId="11" xfId="0" applyNumberFormat="1" applyFont="1" applyBorder="1"/>
    <xf numFmtId="10" fontId="11" fillId="0" borderId="0" xfId="1" applyNumberFormat="1" applyFont="1"/>
    <xf numFmtId="0" fontId="14" fillId="2" borderId="0" xfId="0" applyFont="1" applyFill="1"/>
    <xf numFmtId="14" fontId="14" fillId="2" borderId="0" xfId="0" applyNumberFormat="1" applyFont="1" applyFill="1"/>
    <xf numFmtId="0" fontId="14" fillId="0" borderId="0" xfId="0" applyFont="1"/>
    <xf numFmtId="14" fontId="14" fillId="0" borderId="0" xfId="0" applyNumberFormat="1" applyFont="1"/>
    <xf numFmtId="3" fontId="14" fillId="0" borderId="0" xfId="0" applyNumberFormat="1" applyFont="1"/>
    <xf numFmtId="4" fontId="14" fillId="0" borderId="0" xfId="0" applyNumberFormat="1" applyFont="1"/>
    <xf numFmtId="2" fontId="14" fillId="0" borderId="0" xfId="0" applyNumberFormat="1" applyFont="1"/>
    <xf numFmtId="0" fontId="23" fillId="0" borderId="0" xfId="0" applyFont="1"/>
    <xf numFmtId="14" fontId="23" fillId="0" borderId="0" xfId="0" applyNumberFormat="1" applyFont="1"/>
    <xf numFmtId="2" fontId="23" fillId="0" borderId="0" xfId="0" applyNumberFormat="1" applyFont="1"/>
    <xf numFmtId="4" fontId="23" fillId="0" borderId="0" xfId="0" applyNumberFormat="1" applyFont="1"/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24" fillId="2" borderId="0" xfId="0" applyFont="1" applyFill="1"/>
    <xf numFmtId="0" fontId="24" fillId="0" borderId="3" xfId="0" applyFont="1" applyBorder="1"/>
    <xf numFmtId="4" fontId="25" fillId="0" borderId="3" xfId="0" applyNumberFormat="1" applyFont="1" applyBorder="1"/>
    <xf numFmtId="3" fontId="25" fillId="0" borderId="0" xfId="0" applyNumberFormat="1" applyFont="1" applyBorder="1"/>
    <xf numFmtId="0" fontId="24" fillId="0" borderId="0" xfId="0" applyFont="1"/>
    <xf numFmtId="0" fontId="26" fillId="0" borderId="0" xfId="0" applyFont="1"/>
    <xf numFmtId="14" fontId="26" fillId="0" borderId="0" xfId="0" applyNumberFormat="1" applyFont="1"/>
    <xf numFmtId="2" fontId="26" fillId="0" borderId="0" xfId="0" applyNumberFormat="1" applyFont="1"/>
    <xf numFmtId="4" fontId="26" fillId="0" borderId="0" xfId="0" applyNumberFormat="1" applyFont="1"/>
    <xf numFmtId="14" fontId="24" fillId="0" borderId="0" xfId="0" applyNumberFormat="1" applyFont="1"/>
    <xf numFmtId="0" fontId="24" fillId="0" borderId="14" xfId="0" applyFont="1" applyBorder="1"/>
    <xf numFmtId="10" fontId="25" fillId="0" borderId="14" xfId="1" applyNumberFormat="1" applyFont="1" applyBorder="1"/>
    <xf numFmtId="0" fontId="24" fillId="0" borderId="0" xfId="0" applyFont="1" applyBorder="1" applyAlignment="1">
      <alignment wrapText="1"/>
    </xf>
    <xf numFmtId="10" fontId="25" fillId="0" borderId="0" xfId="0" applyNumberFormat="1" applyFont="1" applyBorder="1"/>
    <xf numFmtId="10" fontId="27" fillId="0" borderId="0" xfId="1" applyNumberFormat="1" applyFont="1" applyBorder="1"/>
    <xf numFmtId="0" fontId="27" fillId="0" borderId="0" xfId="0" applyFont="1" applyFill="1" applyBorder="1"/>
    <xf numFmtId="10" fontId="25" fillId="0" borderId="0" xfId="0" applyNumberFormat="1" applyFont="1" applyFill="1" applyBorder="1"/>
    <xf numFmtId="0" fontId="24" fillId="0" borderId="0" xfId="0" applyFont="1" applyFill="1" applyBorder="1"/>
    <xf numFmtId="10" fontId="28" fillId="0" borderId="0" xfId="0" applyNumberFormat="1" applyFont="1"/>
    <xf numFmtId="0" fontId="29" fillId="0" borderId="0" xfId="0" applyFont="1" applyAlignment="1">
      <alignment horizontal="center"/>
    </xf>
    <xf numFmtId="0" fontId="27" fillId="4" borderId="8" xfId="0" applyFont="1" applyFill="1" applyBorder="1"/>
    <xf numFmtId="0" fontId="27" fillId="0" borderId="15" xfId="0" applyFont="1" applyBorder="1"/>
    <xf numFmtId="10" fontId="25" fillId="0" borderId="2" xfId="0" applyNumberFormat="1" applyFont="1" applyBorder="1"/>
    <xf numFmtId="2" fontId="24" fillId="0" borderId="0" xfId="0" applyNumberFormat="1" applyFont="1"/>
    <xf numFmtId="0" fontId="27" fillId="4" borderId="16" xfId="0" applyFont="1" applyFill="1" applyBorder="1"/>
    <xf numFmtId="3" fontId="27" fillId="0" borderId="17" xfId="0" applyNumberFormat="1" applyFont="1" applyBorder="1"/>
    <xf numFmtId="10" fontId="25" fillId="0" borderId="14" xfId="0" applyNumberFormat="1" applyFont="1" applyBorder="1"/>
    <xf numFmtId="2" fontId="24" fillId="0" borderId="0" xfId="0" applyNumberFormat="1" applyFont="1" applyFill="1" applyBorder="1"/>
    <xf numFmtId="3" fontId="27" fillId="0" borderId="0" xfId="0" applyNumberFormat="1" applyFont="1" applyFill="1" applyBorder="1"/>
    <xf numFmtId="4" fontId="25" fillId="0" borderId="0" xfId="0" applyNumberFormat="1" applyFont="1" applyFill="1" applyBorder="1"/>
    <xf numFmtId="0" fontId="27" fillId="4" borderId="0" xfId="0" applyFont="1" applyFill="1" applyBorder="1"/>
    <xf numFmtId="164" fontId="24" fillId="0" borderId="0" xfId="1" applyNumberFormat="1" applyFont="1"/>
    <xf numFmtId="0" fontId="24" fillId="0" borderId="0" xfId="0" applyFont="1" applyBorder="1"/>
    <xf numFmtId="164" fontId="24" fillId="0" borderId="0" xfId="1" applyNumberFormat="1" applyFont="1" applyFill="1" applyBorder="1"/>
    <xf numFmtId="3" fontId="27" fillId="0" borderId="0" xfId="0" applyNumberFormat="1" applyFont="1"/>
    <xf numFmtId="0" fontId="16" fillId="0" borderId="0" xfId="0" applyFont="1" applyFill="1" applyBorder="1"/>
    <xf numFmtId="0" fontId="17" fillId="0" borderId="0" xfId="0" applyFont="1" applyFill="1" applyBorder="1" applyProtection="1">
      <protection locked="0"/>
    </xf>
    <xf numFmtId="10" fontId="17" fillId="0" borderId="0" xfId="0" applyNumberFormat="1" applyFont="1" applyFill="1" applyBorder="1"/>
    <xf numFmtId="0" fontId="18" fillId="0" borderId="0" xfId="0" applyFont="1" applyFill="1" applyBorder="1" applyProtection="1">
      <protection hidden="1"/>
    </xf>
    <xf numFmtId="0" fontId="16" fillId="0" borderId="0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30" fillId="0" borderId="0" xfId="0" applyFont="1"/>
    <xf numFmtId="4" fontId="17" fillId="0" borderId="21" xfId="0" applyNumberFormat="1" applyFont="1" applyFill="1" applyBorder="1" applyProtection="1">
      <protection hidden="1"/>
    </xf>
    <xf numFmtId="4" fontId="17" fillId="0" borderId="21" xfId="0" applyNumberFormat="1" applyFont="1" applyBorder="1" applyProtection="1">
      <protection hidden="1"/>
    </xf>
    <xf numFmtId="0" fontId="16" fillId="0" borderId="21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10" fontId="17" fillId="0" borderId="21" xfId="0" applyNumberFormat="1" applyFont="1" applyFill="1" applyBorder="1"/>
    <xf numFmtId="4" fontId="16" fillId="0" borderId="21" xfId="0" applyNumberFormat="1" applyFont="1" applyBorder="1" applyProtection="1">
      <protection hidden="1"/>
    </xf>
    <xf numFmtId="0" fontId="16" fillId="0" borderId="21" xfId="0" applyFont="1" applyFill="1" applyBorder="1" applyAlignment="1"/>
    <xf numFmtId="0" fontId="16" fillId="0" borderId="22" xfId="0" applyFont="1" applyFill="1" applyBorder="1" applyAlignment="1"/>
    <xf numFmtId="0" fontId="16" fillId="0" borderId="23" xfId="0" applyFont="1" applyFill="1" applyBorder="1" applyAlignment="1"/>
    <xf numFmtId="0" fontId="16" fillId="0" borderId="24" xfId="0" applyFont="1" applyFill="1" applyBorder="1" applyAlignment="1"/>
    <xf numFmtId="4" fontId="17" fillId="6" borderId="21" xfId="0" applyNumberFormat="1" applyFont="1" applyFill="1" applyBorder="1" applyProtection="1">
      <protection locked="0"/>
    </xf>
    <xf numFmtId="10" fontId="17" fillId="6" borderId="21" xfId="0" applyNumberFormat="1" applyFont="1" applyFill="1" applyBorder="1" applyProtection="1">
      <protection locked="0"/>
    </xf>
    <xf numFmtId="0" fontId="17" fillId="6" borderId="21" xfId="0" applyFont="1" applyFill="1" applyBorder="1" applyProtection="1">
      <protection locked="0"/>
    </xf>
    <xf numFmtId="0" fontId="16" fillId="0" borderId="21" xfId="0" applyFont="1" applyBorder="1" applyAlignment="1" applyProtection="1">
      <alignment horizontal="center"/>
      <protection hidden="1"/>
    </xf>
    <xf numFmtId="14" fontId="16" fillId="0" borderId="21" xfId="0" applyNumberFormat="1" applyFont="1" applyBorder="1" applyProtection="1">
      <protection hidden="1"/>
    </xf>
    <xf numFmtId="2" fontId="16" fillId="0" borderId="21" xfId="0" applyNumberFormat="1" applyFont="1" applyBorder="1" applyProtection="1">
      <protection hidden="1"/>
    </xf>
    <xf numFmtId="2" fontId="17" fillId="6" borderId="21" xfId="0" applyNumberFormat="1" applyFont="1" applyFill="1" applyBorder="1" applyProtection="1">
      <protection locked="0"/>
    </xf>
    <xf numFmtId="10" fontId="17" fillId="6" borderId="24" xfId="1" applyNumberFormat="1" applyFont="1" applyFill="1" applyBorder="1" applyProtection="1">
      <protection locked="0"/>
    </xf>
    <xf numFmtId="0" fontId="16" fillId="0" borderId="25" xfId="0" applyFont="1" applyFill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hidden="1"/>
    </xf>
    <xf numFmtId="14" fontId="20" fillId="0" borderId="21" xfId="0" applyNumberFormat="1" applyFont="1" applyBorder="1" applyProtection="1">
      <protection hidden="1"/>
    </xf>
    <xf numFmtId="4" fontId="20" fillId="0" borderId="21" xfId="0" applyNumberFormat="1" applyFont="1" applyBorder="1" applyProtection="1">
      <protection hidden="1"/>
    </xf>
    <xf numFmtId="0" fontId="30" fillId="0" borderId="0" xfId="0" applyFont="1" applyFill="1" applyBorder="1"/>
    <xf numFmtId="0" fontId="31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hidden="1"/>
    </xf>
    <xf numFmtId="4" fontId="30" fillId="0" borderId="0" xfId="0" applyNumberFormat="1" applyFont="1" applyProtection="1">
      <protection hidden="1"/>
    </xf>
    <xf numFmtId="0" fontId="30" fillId="0" borderId="0" xfId="0" applyFont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0" fontId="17" fillId="7" borderId="21" xfId="0" applyNumberFormat="1" applyFont="1" applyFill="1" applyBorder="1"/>
    <xf numFmtId="9" fontId="30" fillId="0" borderId="0" xfId="1" applyFont="1"/>
    <xf numFmtId="0" fontId="20" fillId="0" borderId="25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vertical="center" wrapText="1"/>
      <protection hidden="1"/>
    </xf>
    <xf numFmtId="4" fontId="16" fillId="0" borderId="21" xfId="0" applyNumberFormat="1" applyFont="1" applyBorder="1" applyAlignment="1" applyProtection="1">
      <alignment horizont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4" fontId="2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164" fontId="0" fillId="0" borderId="21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2" fontId="0" fillId="0" borderId="22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9" fontId="0" fillId="0" borderId="22" xfId="0" applyNumberFormat="1" applyBorder="1" applyAlignment="1">
      <alignment horizontal="left"/>
    </xf>
    <xf numFmtId="9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2" fontId="0" fillId="0" borderId="29" xfId="0" applyNumberFormat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14" fontId="35" fillId="0" borderId="0" xfId="0" applyNumberFormat="1" applyFont="1" applyAlignment="1" applyProtection="1">
      <alignment horizontal="center" vertical="center" wrapText="1"/>
      <protection hidden="1"/>
    </xf>
    <xf numFmtId="0" fontId="35" fillId="0" borderId="0" xfId="0" applyFont="1"/>
    <xf numFmtId="10" fontId="17" fillId="0" borderId="21" xfId="1" applyNumberFormat="1" applyFont="1" applyFill="1" applyBorder="1" applyProtection="1">
      <protection hidden="1"/>
    </xf>
    <xf numFmtId="4" fontId="22" fillId="0" borderId="21" xfId="0" applyNumberFormat="1" applyFont="1" applyBorder="1" applyProtection="1">
      <protection hidden="1"/>
    </xf>
    <xf numFmtId="4" fontId="32" fillId="0" borderId="21" xfId="0" applyNumberFormat="1" applyFont="1" applyBorder="1" applyProtection="1">
      <protection hidden="1"/>
    </xf>
    <xf numFmtId="10" fontId="32" fillId="0" borderId="21" xfId="1" applyNumberFormat="1" applyFont="1" applyBorder="1" applyProtection="1">
      <protection hidden="1"/>
    </xf>
    <xf numFmtId="0" fontId="17" fillId="0" borderId="21" xfId="0" applyFont="1" applyFill="1" applyBorder="1" applyAlignment="1" applyProtection="1">
      <protection hidden="1"/>
    </xf>
    <xf numFmtId="0" fontId="36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 applyProtection="1">
      <alignment horizontal="left"/>
      <protection hidden="1"/>
    </xf>
    <xf numFmtId="4" fontId="35" fillId="0" borderId="0" xfId="0" applyNumberFormat="1" applyFont="1" applyAlignment="1" applyProtection="1">
      <alignment horizontal="left"/>
      <protection hidden="1"/>
    </xf>
    <xf numFmtId="0" fontId="0" fillId="10" borderId="0" xfId="0" applyFill="1"/>
    <xf numFmtId="0" fontId="0" fillId="10" borderId="0" xfId="0" applyFill="1" applyBorder="1"/>
    <xf numFmtId="0" fontId="17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5" fillId="10" borderId="0" xfId="0" applyFont="1" applyFill="1"/>
    <xf numFmtId="0" fontId="7" fillId="10" borderId="0" xfId="0" applyFont="1" applyFill="1"/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17" fillId="0" borderId="21" xfId="0" applyFont="1" applyBorder="1" applyAlignment="1">
      <alignment horizontal="center"/>
    </xf>
    <xf numFmtId="0" fontId="16" fillId="0" borderId="21" xfId="0" applyFont="1" applyFill="1" applyBorder="1" applyAlignment="1">
      <alignment horizontal="left"/>
    </xf>
    <xf numFmtId="0" fontId="22" fillId="0" borderId="21" xfId="0" applyFont="1" applyBorder="1" applyAlignment="1" applyProtection="1">
      <alignment horizontal="right"/>
      <protection hidden="1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2" xfId="0" applyFont="1" applyBorder="1" applyAlignment="1">
      <alignment horizontal="left" wrapText="1"/>
    </xf>
    <xf numFmtId="0" fontId="17" fillId="0" borderId="21" xfId="0" applyFont="1" applyFill="1" applyBorder="1" applyAlignment="1">
      <alignment horizontal="left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top" wrapText="1"/>
    </xf>
    <xf numFmtId="0" fontId="17" fillId="9" borderId="31" xfId="0" applyFont="1" applyFill="1" applyBorder="1" applyAlignment="1">
      <alignment horizontal="center" vertical="top"/>
    </xf>
    <xf numFmtId="0" fontId="17" fillId="9" borderId="32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/>
    </xf>
    <xf numFmtId="0" fontId="34" fillId="9" borderId="26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14" fontId="20" fillId="0" borderId="25" xfId="0" applyNumberFormat="1" applyFont="1" applyBorder="1" applyAlignment="1" applyProtection="1">
      <alignment horizontal="center" vertical="center" wrapText="1"/>
      <protection hidden="1"/>
    </xf>
    <xf numFmtId="0" fontId="33" fillId="8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8848725</xdr:colOff>
      <xdr:row>103</xdr:row>
      <xdr:rowOff>9525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5390AAB-D7E2-48CC-B8C3-16BFCD0A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8848725" cy="1571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7</xdr:col>
      <xdr:colOff>476250</xdr:colOff>
      <xdr:row>103</xdr:row>
      <xdr:rowOff>9525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BA5657C-6595-4A61-A257-2FBD41CC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6325"/>
          <a:ext cx="8848725" cy="1571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2"/>
  <sheetViews>
    <sheetView topLeftCell="A4" zoomScale="90" zoomScaleNormal="90" workbookViewId="0">
      <selection activeCell="N15" sqref="N15"/>
    </sheetView>
  </sheetViews>
  <sheetFormatPr defaultRowHeight="13.5" x14ac:dyDescent="0.25"/>
  <cols>
    <col min="1" max="1" width="0.85546875" style="10" customWidth="1"/>
    <col min="2" max="2" width="55.5703125" customWidth="1"/>
    <col min="3" max="3" width="12.140625" customWidth="1"/>
    <col min="4" max="4" width="11" customWidth="1"/>
    <col min="5" max="5" width="9.140625" customWidth="1"/>
    <col min="6" max="6" width="5.42578125" customWidth="1"/>
    <col min="7" max="7" width="9.140625" style="32"/>
    <col min="8" max="8" width="12.42578125" style="33" customWidth="1"/>
    <col min="9" max="9" width="12.42578125" style="32" customWidth="1"/>
    <col min="10" max="10" width="11.42578125" style="32" customWidth="1"/>
    <col min="11" max="11" width="11.28515625" style="32" customWidth="1"/>
    <col min="12" max="12" width="13.140625" style="32" customWidth="1"/>
    <col min="13" max="13" width="11.42578125" style="32" bestFit="1" customWidth="1"/>
    <col min="14" max="14" width="15.140625" style="32" customWidth="1"/>
    <col min="17" max="17" width="11" bestFit="1" customWidth="1"/>
  </cols>
  <sheetData>
    <row r="1" spans="1:17" s="10" customFormat="1" ht="25.5" customHeight="1" thickBot="1" x14ac:dyDescent="0.3">
      <c r="G1" s="30"/>
      <c r="H1" s="31"/>
      <c r="I1" s="30"/>
      <c r="J1" s="30"/>
      <c r="K1" s="30"/>
      <c r="L1" s="30"/>
      <c r="M1" s="30"/>
      <c r="N1" s="30"/>
    </row>
    <row r="2" spans="1:17" ht="31.5" customHeight="1" thickBot="1" x14ac:dyDescent="0.35">
      <c r="B2" s="161" t="s">
        <v>0</v>
      </c>
      <c r="C2" s="162"/>
      <c r="D2" s="163"/>
      <c r="G2" s="41"/>
      <c r="H2" s="42" t="s">
        <v>35</v>
      </c>
      <c r="I2" s="41" t="s">
        <v>1</v>
      </c>
      <c r="J2" s="41"/>
      <c r="K2" s="41" t="s">
        <v>2</v>
      </c>
      <c r="L2" s="41" t="s">
        <v>27</v>
      </c>
      <c r="M2" s="41" t="s">
        <v>3</v>
      </c>
      <c r="N2" s="41" t="s">
        <v>4</v>
      </c>
      <c r="O2" s="9"/>
      <c r="P2" s="41" t="s">
        <v>34</v>
      </c>
      <c r="Q2" s="42">
        <f ca="1">TODAY()</f>
        <v>45406</v>
      </c>
    </row>
    <row r="3" spans="1:17" ht="15" x14ac:dyDescent="0.25">
      <c r="B3" s="15" t="s">
        <v>16</v>
      </c>
      <c r="C3" s="19">
        <v>15000</v>
      </c>
      <c r="D3" s="20"/>
      <c r="G3" s="32">
        <v>0</v>
      </c>
      <c r="H3" s="33">
        <f ca="1">Q2</f>
        <v>45406</v>
      </c>
      <c r="I3" s="34">
        <f>-C12+C8+C16+C30</f>
        <v>-15000</v>
      </c>
      <c r="J3" s="34">
        <f>I3-(C3-C4)</f>
        <v>-15000</v>
      </c>
      <c r="M3" s="35"/>
      <c r="O3" s="1"/>
      <c r="P3" s="2"/>
      <c r="Q3" s="3"/>
    </row>
    <row r="4" spans="1:17" ht="15" x14ac:dyDescent="0.25">
      <c r="B4" s="16" t="s">
        <v>17</v>
      </c>
      <c r="C4" s="21">
        <f>C3-D4*C3</f>
        <v>15000</v>
      </c>
      <c r="D4" s="22">
        <v>0</v>
      </c>
      <c r="G4" s="32">
        <v>1</v>
      </c>
      <c r="H4" s="33">
        <f ca="1">DATE(YEAR(H3),MONTH(H3)+1,DAY(H3))</f>
        <v>45436</v>
      </c>
      <c r="I4" s="35">
        <f>IF(G4&lt;=$D$10,$C$14,0)+C17</f>
        <v>1446.6432951595459</v>
      </c>
      <c r="J4" s="35">
        <f>I4-C17-C16</f>
        <v>1446.6432951595459</v>
      </c>
      <c r="K4" s="35">
        <f>C12*D$7/12</f>
        <v>0.12915833333333335</v>
      </c>
      <c r="L4" s="35">
        <f>IF(G4&lt;=$D$10,IF(G4&gt;$C$21,IF(G4&gt;$C$22,$D$22*$C$12+$E$22),$D$21*$C$12+$E$21),0)</f>
        <v>309.98</v>
      </c>
      <c r="M4" s="35">
        <f>I4-K4-L4</f>
        <v>1136.5341368262125</v>
      </c>
      <c r="N4" s="35">
        <f>-C12+M4</f>
        <v>-14362.465863173788</v>
      </c>
      <c r="Q4" s="3"/>
    </row>
    <row r="5" spans="1:17" ht="15" x14ac:dyDescent="0.25">
      <c r="B5" s="16" t="s">
        <v>5</v>
      </c>
      <c r="C5" s="21">
        <v>0</v>
      </c>
      <c r="D5" s="22">
        <v>0</v>
      </c>
      <c r="G5" s="32">
        <v>2</v>
      </c>
      <c r="H5" s="33">
        <f t="shared" ref="H5:H27" ca="1" si="0">DATE(YEAR(H4),MONTH(H4)+1,DAY(H4))</f>
        <v>45467</v>
      </c>
      <c r="I5" s="36">
        <f t="shared" ref="I5:I68" si="1">IF(G5&lt;=$D$10,$C$14,0)</f>
        <v>1446.6432951595459</v>
      </c>
      <c r="J5" s="36">
        <f>I5</f>
        <v>1446.6432951595459</v>
      </c>
      <c r="K5" s="35">
        <f t="shared" ref="K5:K68" si="2">IF(N4&lt;0,-N4*D$7/12,0)</f>
        <v>0.11968721552644823</v>
      </c>
      <c r="L5" s="35">
        <f>IF(G5&lt;=$D$10,IF(G5&gt;$C$21,IF(G5&gt;$C$22,$C$12+$D$22*$C$12+$E$22),$D$21*$C$12+$E$21),0)</f>
        <v>309.98</v>
      </c>
      <c r="M5" s="35">
        <f t="shared" ref="M5:M68" si="3">I5-K5-L5</f>
        <v>1136.5436079440194</v>
      </c>
      <c r="N5" s="35">
        <f>N4+M5</f>
        <v>-13225.922255229769</v>
      </c>
      <c r="Q5" s="3"/>
    </row>
    <row r="6" spans="1:17" ht="15" x14ac:dyDescent="0.25">
      <c r="B6" s="16" t="s">
        <v>19</v>
      </c>
      <c r="C6" s="23"/>
      <c r="D6" s="24">
        <f>ROUND(C5/C4,4)</f>
        <v>0</v>
      </c>
      <c r="G6" s="32">
        <v>3</v>
      </c>
      <c r="H6" s="33">
        <f t="shared" ca="1" si="0"/>
        <v>45497</v>
      </c>
      <c r="I6" s="36">
        <f t="shared" si="1"/>
        <v>1446.6432951595459</v>
      </c>
      <c r="J6" s="36">
        <f t="shared" ref="J6:J69" si="4">I6</f>
        <v>1446.6432951595459</v>
      </c>
      <c r="K6" s="35">
        <f t="shared" si="2"/>
        <v>0.11021601879358141</v>
      </c>
      <c r="L6" s="35">
        <f t="shared" ref="L6:L67" si="5">IF(G6&lt;=$D$10,IF(G6&gt;$C$21,IF(G6&gt;$C$22,IF(G6&gt;$C$23,$D$24*$C$12+$E$24,$D$23*$C$12+$E$23),$D$22*$C$12+$E$22),$D$21*$C$12+$E$21),0)</f>
        <v>309.98</v>
      </c>
      <c r="M6" s="35">
        <f t="shared" si="3"/>
        <v>1136.5530791407523</v>
      </c>
      <c r="N6" s="35">
        <f t="shared" ref="N6:N69" si="6">N5+M6</f>
        <v>-12089.369176089016</v>
      </c>
      <c r="Q6" s="3"/>
    </row>
    <row r="7" spans="1:17" ht="15.75" thickBot="1" x14ac:dyDescent="0.3">
      <c r="B7" s="16" t="s">
        <v>6</v>
      </c>
      <c r="C7" s="25"/>
      <c r="D7" s="22">
        <v>1E-4</v>
      </c>
      <c r="G7" s="32">
        <v>4</v>
      </c>
      <c r="H7" s="33">
        <f t="shared" ca="1" si="0"/>
        <v>45528</v>
      </c>
      <c r="I7" s="36">
        <f t="shared" si="1"/>
        <v>1446.6432951595459</v>
      </c>
      <c r="J7" s="36">
        <f t="shared" si="4"/>
        <v>1446.6432951595459</v>
      </c>
      <c r="K7" s="35">
        <f t="shared" si="2"/>
        <v>0.10074474313407515</v>
      </c>
      <c r="L7" s="35">
        <f t="shared" si="5"/>
        <v>309.98</v>
      </c>
      <c r="M7" s="35">
        <f t="shared" si="3"/>
        <v>1136.5625504164118</v>
      </c>
      <c r="N7" s="35">
        <f t="shared" si="6"/>
        <v>-10952.806625672605</v>
      </c>
      <c r="Q7" s="3"/>
    </row>
    <row r="8" spans="1:17" ht="16.5" thickTop="1" thickBot="1" x14ac:dyDescent="0.3">
      <c r="B8" s="16" t="s">
        <v>7</v>
      </c>
      <c r="C8" s="21">
        <v>499</v>
      </c>
      <c r="D8" s="22">
        <v>0</v>
      </c>
      <c r="E8" s="18" t="s">
        <v>18</v>
      </c>
      <c r="G8" s="32">
        <v>5</v>
      </c>
      <c r="H8" s="33">
        <f t="shared" ca="1" si="0"/>
        <v>45559</v>
      </c>
      <c r="I8" s="36">
        <f>IF(G8&lt;=$D$10,$C$14,0)</f>
        <v>1446.6432951595459</v>
      </c>
      <c r="J8" s="36">
        <f t="shared" si="4"/>
        <v>1446.6432951595459</v>
      </c>
      <c r="K8" s="35">
        <f t="shared" si="2"/>
        <v>9.1273388547271725E-2</v>
      </c>
      <c r="L8" s="35">
        <f t="shared" si="5"/>
        <v>309.98</v>
      </c>
      <c r="M8" s="35">
        <f t="shared" si="3"/>
        <v>1136.5720217709986</v>
      </c>
      <c r="N8" s="35">
        <f t="shared" si="6"/>
        <v>-9816.2346039016065</v>
      </c>
      <c r="Q8" s="3"/>
    </row>
    <row r="9" spans="1:17" ht="15.75" thickTop="1" x14ac:dyDescent="0.25">
      <c r="B9" s="16" t="s">
        <v>8</v>
      </c>
      <c r="C9" s="21">
        <f>$D$25/$D$10</f>
        <v>154.99</v>
      </c>
      <c r="D9" s="28">
        <v>0</v>
      </c>
      <c r="E9" s="29">
        <f>C9/C3</f>
        <v>1.0332666666666667E-2</v>
      </c>
      <c r="G9" s="32">
        <v>6</v>
      </c>
      <c r="H9" s="33">
        <f t="shared" ca="1" si="0"/>
        <v>45589</v>
      </c>
      <c r="I9" s="36">
        <f t="shared" si="1"/>
        <v>1446.6432951595459</v>
      </c>
      <c r="J9" s="36">
        <f t="shared" si="4"/>
        <v>1446.6432951595459</v>
      </c>
      <c r="K9" s="35">
        <f t="shared" si="2"/>
        <v>8.180195503251339E-2</v>
      </c>
      <c r="L9" s="35">
        <f t="shared" si="5"/>
        <v>309.98</v>
      </c>
      <c r="M9" s="35">
        <f t="shared" si="3"/>
        <v>1136.5814932045134</v>
      </c>
      <c r="N9" s="35">
        <f t="shared" si="6"/>
        <v>-8679.6531106970924</v>
      </c>
      <c r="Q9" s="3"/>
    </row>
    <row r="10" spans="1:17" ht="15.75" thickBot="1" x14ac:dyDescent="0.3">
      <c r="B10" s="17" t="s">
        <v>9</v>
      </c>
      <c r="C10" s="26"/>
      <c r="D10" s="27">
        <v>12</v>
      </c>
      <c r="G10" s="32">
        <v>7</v>
      </c>
      <c r="H10" s="33">
        <f t="shared" ca="1" si="0"/>
        <v>45620</v>
      </c>
      <c r="I10" s="36">
        <f>IF(G10&lt;=$D$10,$C$14,0)</f>
        <v>1446.6432951595459</v>
      </c>
      <c r="J10" s="36">
        <f t="shared" si="4"/>
        <v>1446.6432951595459</v>
      </c>
      <c r="K10" s="35">
        <f t="shared" si="2"/>
        <v>7.2330442589142438E-2</v>
      </c>
      <c r="L10" s="35">
        <f t="shared" si="5"/>
        <v>0</v>
      </c>
      <c r="M10" s="35">
        <f t="shared" si="3"/>
        <v>1446.5709647169567</v>
      </c>
      <c r="N10" s="35">
        <f t="shared" si="6"/>
        <v>-7233.0821459801355</v>
      </c>
      <c r="Q10" s="3"/>
    </row>
    <row r="11" spans="1:17" ht="15.75" thickBot="1" x14ac:dyDescent="0.3">
      <c r="B11" s="4"/>
      <c r="C11" s="5"/>
      <c r="D11" s="5"/>
      <c r="E11" s="7"/>
      <c r="G11" s="32">
        <v>8</v>
      </c>
      <c r="H11" s="33">
        <f t="shared" ca="1" si="0"/>
        <v>45650</v>
      </c>
      <c r="I11" s="36">
        <f t="shared" si="1"/>
        <v>1446.6432951595459</v>
      </c>
      <c r="J11" s="36">
        <f t="shared" si="4"/>
        <v>1446.6432951595459</v>
      </c>
      <c r="K11" s="35">
        <f t="shared" si="2"/>
        <v>6.0275684549834459E-2</v>
      </c>
      <c r="L11" s="35">
        <f t="shared" si="5"/>
        <v>0</v>
      </c>
      <c r="M11" s="35">
        <f t="shared" si="3"/>
        <v>1446.583019474996</v>
      </c>
      <c r="N11" s="35">
        <f t="shared" si="6"/>
        <v>-5786.4991265051394</v>
      </c>
      <c r="Q11" s="3"/>
    </row>
    <row r="12" spans="1:17" ht="15" x14ac:dyDescent="0.25">
      <c r="B12" s="11" t="s">
        <v>10</v>
      </c>
      <c r="C12" s="13">
        <f>C4-C5+C8+C30</f>
        <v>15499</v>
      </c>
      <c r="D12" s="86"/>
      <c r="E12" s="87"/>
      <c r="F12" s="87"/>
      <c r="G12" s="32">
        <v>9</v>
      </c>
      <c r="H12" s="33">
        <f t="shared" ca="1" si="0"/>
        <v>45681</v>
      </c>
      <c r="I12" s="36">
        <f t="shared" si="1"/>
        <v>1446.6432951595459</v>
      </c>
      <c r="J12" s="36">
        <f t="shared" si="4"/>
        <v>1446.6432951595459</v>
      </c>
      <c r="K12" s="35">
        <f t="shared" si="2"/>
        <v>4.8220826054209499E-2</v>
      </c>
      <c r="L12" s="35">
        <f t="shared" si="5"/>
        <v>0</v>
      </c>
      <c r="M12" s="35">
        <f t="shared" si="3"/>
        <v>1446.5950743334918</v>
      </c>
      <c r="N12" s="35">
        <f t="shared" si="6"/>
        <v>-4339.9040521716479</v>
      </c>
      <c r="Q12" s="3"/>
    </row>
    <row r="13" spans="1:17" ht="15" x14ac:dyDescent="0.25">
      <c r="B13" s="12" t="s">
        <v>11</v>
      </c>
      <c r="C13" s="14">
        <f>C12-C8</f>
        <v>15000</v>
      </c>
      <c r="D13" s="86"/>
      <c r="E13" s="87"/>
      <c r="F13" s="87"/>
      <c r="G13" s="32">
        <v>10</v>
      </c>
      <c r="H13" s="33">
        <f t="shared" ca="1" si="0"/>
        <v>45712</v>
      </c>
      <c r="I13" s="36">
        <f t="shared" si="1"/>
        <v>1446.6432951595459</v>
      </c>
      <c r="J13" s="36">
        <f t="shared" si="4"/>
        <v>1446.6432951595459</v>
      </c>
      <c r="K13" s="35">
        <f t="shared" si="2"/>
        <v>3.6165867101430403E-2</v>
      </c>
      <c r="L13" s="35">
        <f t="shared" si="5"/>
        <v>0</v>
      </c>
      <c r="M13" s="35">
        <f t="shared" si="3"/>
        <v>1446.6071292924446</v>
      </c>
      <c r="N13" s="35">
        <f t="shared" si="6"/>
        <v>-2893.2969228792035</v>
      </c>
      <c r="Q13" s="3"/>
    </row>
    <row r="14" spans="1:17" s="47" customFormat="1" ht="15" x14ac:dyDescent="0.25">
      <c r="A14" s="43"/>
      <c r="B14" s="44" t="s">
        <v>12</v>
      </c>
      <c r="C14" s="45">
        <f>IF(D7&gt;0,C12*((1+$D$7/12)^$D$10)*($D$7/12)/((1+$D$7/12)^$D$10-1),C12/D10)+$D$25/$D$10</f>
        <v>1446.6432951595459</v>
      </c>
      <c r="D14" s="46"/>
      <c r="E14" s="87" t="s">
        <v>13</v>
      </c>
      <c r="F14" s="87"/>
      <c r="G14" s="48">
        <v>11</v>
      </c>
      <c r="H14" s="49">
        <f t="shared" ca="1" si="0"/>
        <v>45740</v>
      </c>
      <c r="I14" s="50">
        <f t="shared" si="1"/>
        <v>1446.6432951595459</v>
      </c>
      <c r="J14" s="50">
        <f t="shared" si="4"/>
        <v>1446.6432951595459</v>
      </c>
      <c r="K14" s="51">
        <f t="shared" si="2"/>
        <v>2.4110807690660031E-2</v>
      </c>
      <c r="L14" s="51">
        <f t="shared" si="5"/>
        <v>0</v>
      </c>
      <c r="M14" s="51">
        <f t="shared" si="3"/>
        <v>1446.6191843518552</v>
      </c>
      <c r="N14" s="51">
        <f t="shared" si="6"/>
        <v>-1446.6777385273483</v>
      </c>
      <c r="Q14" s="52"/>
    </row>
    <row r="15" spans="1:17" s="47" customFormat="1" ht="15.75" thickBot="1" x14ac:dyDescent="0.3">
      <c r="A15" s="43"/>
      <c r="B15" s="53" t="s">
        <v>15</v>
      </c>
      <c r="C15" s="54">
        <f>(SUM(I4:I64,C5)-IF(D4=0,0,C8)-C17)/C4-1</f>
        <v>0.15731463612763652</v>
      </c>
      <c r="D15" s="8">
        <f>SUM(I4:I64)-C4+C5-IF(D4=0,0,C8)</f>
        <v>2359.7195419145464</v>
      </c>
      <c r="E15" s="87" t="s">
        <v>13</v>
      </c>
      <c r="F15" s="87"/>
      <c r="G15" s="48">
        <v>12</v>
      </c>
      <c r="H15" s="49">
        <f t="shared" ca="1" si="0"/>
        <v>45771</v>
      </c>
      <c r="I15" s="50">
        <f t="shared" si="1"/>
        <v>1446.6432951595459</v>
      </c>
      <c r="J15" s="50">
        <f t="shared" si="4"/>
        <v>1446.6432951595459</v>
      </c>
      <c r="K15" s="51">
        <f t="shared" si="2"/>
        <v>1.2055647821061236E-2</v>
      </c>
      <c r="L15" s="51">
        <f t="shared" si="5"/>
        <v>0</v>
      </c>
      <c r="M15" s="51">
        <f t="shared" si="3"/>
        <v>1446.6312395117247</v>
      </c>
      <c r="N15" s="51">
        <f t="shared" si="6"/>
        <v>-4.6499015623567175E-2</v>
      </c>
      <c r="Q15" s="52"/>
    </row>
    <row r="16" spans="1:17" s="47" customFormat="1" ht="15" x14ac:dyDescent="0.25">
      <c r="A16" s="43"/>
      <c r="B16" s="55" t="s">
        <v>20</v>
      </c>
      <c r="C16" s="46">
        <f>D16*C13</f>
        <v>0</v>
      </c>
      <c r="D16" s="56">
        <v>0</v>
      </c>
      <c r="E16" s="57">
        <f>C16/$C$3</f>
        <v>0</v>
      </c>
      <c r="F16" s="87"/>
      <c r="G16" s="48">
        <v>13</v>
      </c>
      <c r="H16" s="49">
        <f t="shared" ca="1" si="0"/>
        <v>45801</v>
      </c>
      <c r="I16" s="50">
        <f t="shared" si="1"/>
        <v>0</v>
      </c>
      <c r="J16" s="50">
        <f t="shared" si="4"/>
        <v>0</v>
      </c>
      <c r="K16" s="51">
        <f>IF(N15&lt;0,-N15*D$7/12,0)</f>
        <v>3.874917968630598E-7</v>
      </c>
      <c r="L16" s="51">
        <f t="shared" si="5"/>
        <v>0</v>
      </c>
      <c r="M16" s="51">
        <f t="shared" si="3"/>
        <v>-3.874917968630598E-7</v>
      </c>
      <c r="N16" s="51">
        <f>N15+M16</f>
        <v>-4.6499403115364039E-2</v>
      </c>
      <c r="Q16" s="52"/>
    </row>
    <row r="17" spans="1:17" s="47" customFormat="1" ht="15" x14ac:dyDescent="0.25">
      <c r="A17" s="43"/>
      <c r="B17" s="55" t="s">
        <v>21</v>
      </c>
      <c r="C17" s="46">
        <f>D17*C13</f>
        <v>0</v>
      </c>
      <c r="D17" s="56">
        <v>0</v>
      </c>
      <c r="E17" s="57">
        <f>C17/C3</f>
        <v>0</v>
      </c>
      <c r="F17" s="87"/>
      <c r="G17" s="48">
        <v>14</v>
      </c>
      <c r="H17" s="49">
        <f t="shared" ca="1" si="0"/>
        <v>45832</v>
      </c>
      <c r="I17" s="50">
        <f t="shared" si="1"/>
        <v>0</v>
      </c>
      <c r="J17" s="50">
        <f t="shared" si="4"/>
        <v>0</v>
      </c>
      <c r="K17" s="51">
        <f t="shared" si="2"/>
        <v>3.8749502596136704E-7</v>
      </c>
      <c r="L17" s="51">
        <f t="shared" si="5"/>
        <v>0</v>
      </c>
      <c r="M17" s="51">
        <f t="shared" si="3"/>
        <v>-3.8749502596136704E-7</v>
      </c>
      <c r="N17" s="51">
        <f t="shared" si="6"/>
        <v>-4.6499790610390002E-2</v>
      </c>
      <c r="Q17" s="52"/>
    </row>
    <row r="18" spans="1:17" s="47" customFormat="1" ht="15" x14ac:dyDescent="0.25">
      <c r="A18" s="43"/>
      <c r="B18" s="58" t="s">
        <v>14</v>
      </c>
      <c r="C18" s="59">
        <f>IRR(I3:I283,D7)*12</f>
        <v>0.27870999579749167</v>
      </c>
      <c r="D18" s="59">
        <f>IRR(J3:J283,D7)*12</f>
        <v>0.27870999579749167</v>
      </c>
      <c r="E18" s="60" t="s">
        <v>13</v>
      </c>
      <c r="G18" s="48">
        <v>15</v>
      </c>
      <c r="H18" s="49">
        <f t="shared" ca="1" si="0"/>
        <v>45862</v>
      </c>
      <c r="I18" s="50">
        <f t="shared" si="1"/>
        <v>0</v>
      </c>
      <c r="J18" s="50">
        <f t="shared" si="4"/>
        <v>0</v>
      </c>
      <c r="K18" s="51">
        <f t="shared" si="2"/>
        <v>3.8749825508658336E-7</v>
      </c>
      <c r="L18" s="51">
        <f t="shared" si="5"/>
        <v>0</v>
      </c>
      <c r="M18" s="51">
        <f t="shared" si="3"/>
        <v>-3.8749825508658336E-7</v>
      </c>
      <c r="N18" s="51">
        <f>N17+M18</f>
        <v>-4.6500178108645089E-2</v>
      </c>
      <c r="Q18" s="52"/>
    </row>
    <row r="19" spans="1:17" s="47" customFormat="1" ht="15" x14ac:dyDescent="0.25">
      <c r="A19" s="43"/>
      <c r="D19" s="61"/>
      <c r="G19" s="48">
        <v>16</v>
      </c>
      <c r="H19" s="49">
        <f t="shared" ca="1" si="0"/>
        <v>45893</v>
      </c>
      <c r="I19" s="50">
        <f t="shared" si="1"/>
        <v>0</v>
      </c>
      <c r="J19" s="50">
        <f t="shared" si="4"/>
        <v>0</v>
      </c>
      <c r="K19" s="51">
        <f t="shared" si="2"/>
        <v>3.8750148423870911E-7</v>
      </c>
      <c r="L19" s="51">
        <f t="shared" si="5"/>
        <v>0</v>
      </c>
      <c r="M19" s="51">
        <f t="shared" si="3"/>
        <v>-3.8750148423870911E-7</v>
      </c>
      <c r="N19" s="51">
        <f t="shared" si="6"/>
        <v>-4.650056561012933E-2</v>
      </c>
      <c r="Q19" s="52"/>
    </row>
    <row r="20" spans="1:17" s="47" customFormat="1" ht="14.25" thickBot="1" x14ac:dyDescent="0.3">
      <c r="A20" s="43"/>
      <c r="C20" s="62" t="s">
        <v>29</v>
      </c>
      <c r="D20" s="62" t="s">
        <v>26</v>
      </c>
      <c r="E20" s="62" t="s">
        <v>30</v>
      </c>
      <c r="G20" s="48">
        <v>17</v>
      </c>
      <c r="H20" s="49">
        <f t="shared" ca="1" si="0"/>
        <v>45924</v>
      </c>
      <c r="I20" s="50">
        <f t="shared" si="1"/>
        <v>0</v>
      </c>
      <c r="J20" s="50">
        <f t="shared" si="4"/>
        <v>0</v>
      </c>
      <c r="K20" s="51">
        <f t="shared" si="2"/>
        <v>3.8750471341774447E-7</v>
      </c>
      <c r="L20" s="51">
        <f t="shared" si="5"/>
        <v>0</v>
      </c>
      <c r="M20" s="51">
        <f t="shared" si="3"/>
        <v>-3.8750471341774447E-7</v>
      </c>
      <c r="N20" s="51">
        <f t="shared" si="6"/>
        <v>-4.6500953114842744E-2</v>
      </c>
      <c r="Q20" s="52"/>
    </row>
    <row r="21" spans="1:17" s="47" customFormat="1" ht="15" x14ac:dyDescent="0.25">
      <c r="A21" s="43"/>
      <c r="B21" s="63" t="s">
        <v>22</v>
      </c>
      <c r="C21" s="64">
        <v>6</v>
      </c>
      <c r="D21" s="65">
        <v>0.02</v>
      </c>
      <c r="E21" s="66">
        <v>0</v>
      </c>
      <c r="G21" s="48">
        <v>18</v>
      </c>
      <c r="H21" s="49">
        <f t="shared" ca="1" si="0"/>
        <v>45954</v>
      </c>
      <c r="I21" s="50">
        <f t="shared" si="1"/>
        <v>0</v>
      </c>
      <c r="J21" s="50">
        <f t="shared" si="4"/>
        <v>0</v>
      </c>
      <c r="K21" s="51">
        <f t="shared" si="2"/>
        <v>3.8750794262368953E-7</v>
      </c>
      <c r="L21" s="51">
        <f t="shared" si="5"/>
        <v>0</v>
      </c>
      <c r="M21" s="51">
        <f t="shared" si="3"/>
        <v>-3.8750794262368953E-7</v>
      </c>
      <c r="N21" s="51">
        <f t="shared" si="6"/>
        <v>-4.6501340622785367E-2</v>
      </c>
      <c r="Q21" s="52"/>
    </row>
    <row r="22" spans="1:17" s="47" customFormat="1" ht="15" x14ac:dyDescent="0.25">
      <c r="A22" s="43"/>
      <c r="B22" s="67" t="s">
        <v>23</v>
      </c>
      <c r="C22" s="68">
        <v>12</v>
      </c>
      <c r="D22" s="69">
        <v>0</v>
      </c>
      <c r="E22" s="66">
        <f>E21</f>
        <v>0</v>
      </c>
      <c r="G22" s="48">
        <v>19</v>
      </c>
      <c r="H22" s="49">
        <f t="shared" ca="1" si="0"/>
        <v>45985</v>
      </c>
      <c r="I22" s="50">
        <f t="shared" si="1"/>
        <v>0</v>
      </c>
      <c r="J22" s="50">
        <f t="shared" si="4"/>
        <v>0</v>
      </c>
      <c r="K22" s="51">
        <f t="shared" si="2"/>
        <v>3.8751117185654478E-7</v>
      </c>
      <c r="L22" s="51">
        <f t="shared" si="5"/>
        <v>0</v>
      </c>
      <c r="M22" s="51">
        <f t="shared" si="3"/>
        <v>-3.8751117185654478E-7</v>
      </c>
      <c r="N22" s="51">
        <f t="shared" si="6"/>
        <v>-4.6501728133957226E-2</v>
      </c>
      <c r="Q22" s="52"/>
    </row>
    <row r="23" spans="1:17" s="47" customFormat="1" ht="15" x14ac:dyDescent="0.25">
      <c r="A23" s="43"/>
      <c r="B23" s="58" t="s">
        <v>24</v>
      </c>
      <c r="C23" s="58">
        <v>0</v>
      </c>
      <c r="D23" s="59">
        <v>0</v>
      </c>
      <c r="E23" s="70">
        <f>E22</f>
        <v>0</v>
      </c>
      <c r="G23" s="48">
        <v>20</v>
      </c>
      <c r="H23" s="49">
        <f t="shared" ca="1" si="0"/>
        <v>46015</v>
      </c>
      <c r="I23" s="50">
        <f t="shared" si="1"/>
        <v>0</v>
      </c>
      <c r="J23" s="50">
        <f t="shared" si="4"/>
        <v>0</v>
      </c>
      <c r="K23" s="51">
        <f t="shared" si="2"/>
        <v>3.8751440111631026E-7</v>
      </c>
      <c r="L23" s="51">
        <f t="shared" si="5"/>
        <v>0</v>
      </c>
      <c r="M23" s="51">
        <f t="shared" si="3"/>
        <v>-3.8751440111631026E-7</v>
      </c>
      <c r="N23" s="51">
        <f t="shared" si="6"/>
        <v>-4.6502115648358343E-2</v>
      </c>
      <c r="Q23" s="52"/>
    </row>
    <row r="24" spans="1:17" s="47" customFormat="1" ht="15" x14ac:dyDescent="0.25">
      <c r="A24" s="43"/>
      <c r="B24" s="58" t="s">
        <v>25</v>
      </c>
      <c r="C24" s="71">
        <v>0</v>
      </c>
      <c r="D24" s="59">
        <v>0</v>
      </c>
      <c r="E24" s="70">
        <f>E23</f>
        <v>0</v>
      </c>
      <c r="G24" s="48">
        <v>21</v>
      </c>
      <c r="H24" s="49">
        <f t="shared" ca="1" si="0"/>
        <v>46046</v>
      </c>
      <c r="I24" s="50">
        <f t="shared" si="1"/>
        <v>0</v>
      </c>
      <c r="J24" s="50">
        <f t="shared" si="4"/>
        <v>0</v>
      </c>
      <c r="K24" s="51">
        <f t="shared" si="2"/>
        <v>3.8751763040298619E-7</v>
      </c>
      <c r="L24" s="51">
        <f t="shared" si="5"/>
        <v>0</v>
      </c>
      <c r="M24" s="51">
        <f t="shared" si="3"/>
        <v>-3.8751763040298619E-7</v>
      </c>
      <c r="N24" s="51">
        <f t="shared" si="6"/>
        <v>-4.6502503165988744E-2</v>
      </c>
      <c r="Q24" s="52"/>
    </row>
    <row r="25" spans="1:17" s="47" customFormat="1" ht="15" x14ac:dyDescent="0.25">
      <c r="A25" s="43"/>
      <c r="B25" s="58" t="s">
        <v>28</v>
      </c>
      <c r="C25" s="58"/>
      <c r="D25" s="72">
        <f>SUM(L4:L282)</f>
        <v>1859.88</v>
      </c>
      <c r="E25" s="60"/>
      <c r="G25" s="48">
        <v>22</v>
      </c>
      <c r="H25" s="49">
        <f t="shared" ca="1" si="0"/>
        <v>46077</v>
      </c>
      <c r="I25" s="50">
        <f t="shared" si="1"/>
        <v>0</v>
      </c>
      <c r="J25" s="50">
        <f t="shared" si="4"/>
        <v>0</v>
      </c>
      <c r="K25" s="51">
        <f t="shared" si="2"/>
        <v>3.8752085971657284E-7</v>
      </c>
      <c r="L25" s="51">
        <f t="shared" si="5"/>
        <v>0</v>
      </c>
      <c r="M25" s="51">
        <f t="shared" si="3"/>
        <v>-3.8752085971657284E-7</v>
      </c>
      <c r="N25" s="51">
        <f t="shared" si="6"/>
        <v>-4.6502890686848458E-2</v>
      </c>
      <c r="Q25" s="52"/>
    </row>
    <row r="26" spans="1:17" s="47" customFormat="1" x14ac:dyDescent="0.25">
      <c r="A26" s="43"/>
      <c r="B26" s="73" t="s">
        <v>33</v>
      </c>
      <c r="C26" s="74">
        <f ca="1">XIRR(I3:I27,H3:H27)</f>
        <v>0.31637620329856875</v>
      </c>
      <c r="G26" s="48">
        <v>23</v>
      </c>
      <c r="H26" s="49">
        <f t="shared" ca="1" si="0"/>
        <v>46105</v>
      </c>
      <c r="I26" s="50">
        <f t="shared" si="1"/>
        <v>0</v>
      </c>
      <c r="J26" s="50">
        <f t="shared" si="4"/>
        <v>0</v>
      </c>
      <c r="K26" s="51">
        <f t="shared" si="2"/>
        <v>3.8752408905707051E-7</v>
      </c>
      <c r="L26" s="51">
        <f t="shared" si="5"/>
        <v>0</v>
      </c>
      <c r="M26" s="51">
        <f t="shared" si="3"/>
        <v>-3.8752408905707051E-7</v>
      </c>
      <c r="N26" s="51">
        <f t="shared" si="6"/>
        <v>-4.6503278210937513E-2</v>
      </c>
      <c r="Q26" s="52"/>
    </row>
    <row r="27" spans="1:17" s="47" customFormat="1" x14ac:dyDescent="0.25">
      <c r="A27" s="43"/>
      <c r="G27" s="48">
        <v>24</v>
      </c>
      <c r="H27" s="49">
        <f t="shared" ca="1" si="0"/>
        <v>46136</v>
      </c>
      <c r="I27" s="50">
        <f t="shared" si="1"/>
        <v>0</v>
      </c>
      <c r="J27" s="50">
        <f t="shared" si="4"/>
        <v>0</v>
      </c>
      <c r="K27" s="51">
        <f t="shared" si="2"/>
        <v>3.8752731842447927E-7</v>
      </c>
      <c r="L27" s="51">
        <f t="shared" si="5"/>
        <v>0</v>
      </c>
      <c r="M27" s="51">
        <f t="shared" si="3"/>
        <v>-3.8752731842447927E-7</v>
      </c>
      <c r="N27" s="51">
        <f t="shared" si="6"/>
        <v>-4.6503665738255935E-2</v>
      </c>
      <c r="Q27" s="52"/>
    </row>
    <row r="28" spans="1:17" s="47" customFormat="1" x14ac:dyDescent="0.25">
      <c r="A28" s="43"/>
      <c r="B28" s="75"/>
      <c r="C28" s="75"/>
      <c r="D28" s="75"/>
      <c r="E28" s="75"/>
      <c r="G28" s="48">
        <v>25</v>
      </c>
      <c r="H28" s="49">
        <v>42139</v>
      </c>
      <c r="I28" s="50">
        <f t="shared" si="1"/>
        <v>0</v>
      </c>
      <c r="J28" s="50">
        <f t="shared" si="4"/>
        <v>0</v>
      </c>
      <c r="K28" s="51">
        <f t="shared" si="2"/>
        <v>3.8753054781879949E-7</v>
      </c>
      <c r="L28" s="51">
        <f t="shared" si="5"/>
        <v>0</v>
      </c>
      <c r="M28" s="51">
        <f t="shared" si="3"/>
        <v>-3.8753054781879949E-7</v>
      </c>
      <c r="N28" s="51">
        <f t="shared" si="6"/>
        <v>-4.6504053268803754E-2</v>
      </c>
      <c r="Q28" s="52"/>
    </row>
    <row r="29" spans="1:17" s="47" customFormat="1" x14ac:dyDescent="0.25">
      <c r="A29" s="43"/>
      <c r="B29" s="58" t="s">
        <v>31</v>
      </c>
      <c r="C29" s="76">
        <v>0.02</v>
      </c>
      <c r="D29" s="76"/>
      <c r="E29" s="60"/>
      <c r="G29" s="48">
        <v>26</v>
      </c>
      <c r="H29" s="49">
        <v>42170</v>
      </c>
      <c r="I29" s="50">
        <f t="shared" si="1"/>
        <v>0</v>
      </c>
      <c r="J29" s="50">
        <f t="shared" si="4"/>
        <v>0</v>
      </c>
      <c r="K29" s="51">
        <f t="shared" si="2"/>
        <v>3.8753377724003132E-7</v>
      </c>
      <c r="L29" s="51">
        <f t="shared" si="5"/>
        <v>0</v>
      </c>
      <c r="M29" s="51">
        <f t="shared" si="3"/>
        <v>-3.8753377724003132E-7</v>
      </c>
      <c r="N29" s="51">
        <f t="shared" si="6"/>
        <v>-4.6504440802580996E-2</v>
      </c>
      <c r="Q29" s="52"/>
    </row>
    <row r="30" spans="1:17" s="47" customFormat="1" x14ac:dyDescent="0.25">
      <c r="A30" s="43"/>
      <c r="B30" s="58" t="s">
        <v>32</v>
      </c>
      <c r="C30" s="60">
        <v>0</v>
      </c>
      <c r="D30" s="60"/>
      <c r="E30" s="60"/>
      <c r="G30" s="48">
        <v>27</v>
      </c>
      <c r="H30" s="49">
        <v>42200</v>
      </c>
      <c r="I30" s="50">
        <f t="shared" si="1"/>
        <v>0</v>
      </c>
      <c r="J30" s="50">
        <f t="shared" si="4"/>
        <v>0</v>
      </c>
      <c r="K30" s="51">
        <f t="shared" si="2"/>
        <v>3.8753700668817497E-7</v>
      </c>
      <c r="L30" s="51">
        <f t="shared" si="5"/>
        <v>0</v>
      </c>
      <c r="M30" s="51">
        <f t="shared" si="3"/>
        <v>-3.8753700668817497E-7</v>
      </c>
      <c r="N30" s="51">
        <f t="shared" si="6"/>
        <v>-4.6504828339587682E-2</v>
      </c>
      <c r="Q30" s="52"/>
    </row>
    <row r="31" spans="1:17" s="47" customFormat="1" x14ac:dyDescent="0.25">
      <c r="A31" s="43"/>
      <c r="C31" s="77"/>
      <c r="G31" s="48">
        <v>28</v>
      </c>
      <c r="H31" s="49">
        <v>42231</v>
      </c>
      <c r="I31" s="50">
        <f t="shared" si="1"/>
        <v>0</v>
      </c>
      <c r="J31" s="50">
        <f t="shared" si="4"/>
        <v>0</v>
      </c>
      <c r="K31" s="51">
        <f t="shared" si="2"/>
        <v>3.8754023616323066E-7</v>
      </c>
      <c r="L31" s="51">
        <f t="shared" si="5"/>
        <v>0</v>
      </c>
      <c r="M31" s="51">
        <f t="shared" si="3"/>
        <v>-3.8754023616323066E-7</v>
      </c>
      <c r="N31" s="51">
        <f t="shared" si="6"/>
        <v>-4.6505215879823848E-2</v>
      </c>
      <c r="Q31" s="52"/>
    </row>
    <row r="32" spans="1:17" s="47" customFormat="1" x14ac:dyDescent="0.25">
      <c r="A32" s="43"/>
      <c r="C32" s="77"/>
      <c r="G32" s="48">
        <v>29</v>
      </c>
      <c r="H32" s="49">
        <v>42262</v>
      </c>
      <c r="I32" s="50">
        <f t="shared" si="1"/>
        <v>0</v>
      </c>
      <c r="J32" s="50">
        <f t="shared" si="4"/>
        <v>0</v>
      </c>
      <c r="K32" s="51">
        <f t="shared" si="2"/>
        <v>3.8754346566519875E-7</v>
      </c>
      <c r="L32" s="51">
        <f t="shared" si="5"/>
        <v>0</v>
      </c>
      <c r="M32" s="51">
        <f t="shared" si="3"/>
        <v>-3.8754346566519875E-7</v>
      </c>
      <c r="N32" s="51">
        <f t="shared" si="6"/>
        <v>-4.6505603423289514E-2</v>
      </c>
      <c r="Q32" s="52"/>
    </row>
    <row r="33" spans="1:17" s="47" customFormat="1" x14ac:dyDescent="0.25">
      <c r="A33" s="43"/>
      <c r="C33" s="77"/>
      <c r="G33" s="48">
        <v>30</v>
      </c>
      <c r="H33" s="49">
        <v>42292</v>
      </c>
      <c r="I33" s="50">
        <f t="shared" si="1"/>
        <v>0</v>
      </c>
      <c r="J33" s="50">
        <f t="shared" si="4"/>
        <v>0</v>
      </c>
      <c r="K33" s="51">
        <f t="shared" si="2"/>
        <v>3.8754669519407931E-7</v>
      </c>
      <c r="L33" s="51">
        <f t="shared" si="5"/>
        <v>0</v>
      </c>
      <c r="M33" s="51">
        <f t="shared" si="3"/>
        <v>-3.8754669519407931E-7</v>
      </c>
      <c r="N33" s="51">
        <f t="shared" si="6"/>
        <v>-4.6505990969984708E-2</v>
      </c>
      <c r="Q33" s="52"/>
    </row>
    <row r="34" spans="1:17" s="47" customFormat="1" x14ac:dyDescent="0.25">
      <c r="A34" s="43"/>
      <c r="C34" s="77"/>
      <c r="G34" s="48">
        <v>31</v>
      </c>
      <c r="H34" s="49">
        <v>42323</v>
      </c>
      <c r="I34" s="50">
        <f t="shared" si="1"/>
        <v>0</v>
      </c>
      <c r="J34" s="50">
        <f t="shared" si="4"/>
        <v>0</v>
      </c>
      <c r="K34" s="51">
        <f t="shared" si="2"/>
        <v>3.8754992474987254E-7</v>
      </c>
      <c r="L34" s="51">
        <f t="shared" si="5"/>
        <v>0</v>
      </c>
      <c r="M34" s="51">
        <f t="shared" si="3"/>
        <v>-3.8754992474987254E-7</v>
      </c>
      <c r="N34" s="51">
        <f t="shared" si="6"/>
        <v>-4.6506378519909457E-2</v>
      </c>
      <c r="Q34" s="52"/>
    </row>
    <row r="35" spans="1:17" s="47" customFormat="1" x14ac:dyDescent="0.25">
      <c r="A35" s="43"/>
      <c r="C35" s="77"/>
      <c r="G35" s="48">
        <v>32</v>
      </c>
      <c r="H35" s="49">
        <v>42353</v>
      </c>
      <c r="I35" s="50">
        <f t="shared" si="1"/>
        <v>0</v>
      </c>
      <c r="J35" s="50">
        <f t="shared" si="4"/>
        <v>0</v>
      </c>
      <c r="K35" s="51">
        <f t="shared" si="2"/>
        <v>3.8755315433257881E-7</v>
      </c>
      <c r="L35" s="51">
        <f t="shared" si="5"/>
        <v>0</v>
      </c>
      <c r="M35" s="51">
        <f t="shared" si="3"/>
        <v>-3.8755315433257881E-7</v>
      </c>
      <c r="N35" s="51">
        <f t="shared" si="6"/>
        <v>-4.6506766073063789E-2</v>
      </c>
      <c r="Q35" s="52"/>
    </row>
    <row r="36" spans="1:17" x14ac:dyDescent="0.25">
      <c r="C36" s="6"/>
      <c r="G36" s="37">
        <v>33</v>
      </c>
      <c r="H36" s="38">
        <v>42384</v>
      </c>
      <c r="I36" s="39">
        <f t="shared" si="1"/>
        <v>0</v>
      </c>
      <c r="J36" s="39">
        <f t="shared" si="4"/>
        <v>0</v>
      </c>
      <c r="K36" s="40">
        <f t="shared" si="2"/>
        <v>3.8755638394219828E-7</v>
      </c>
      <c r="L36" s="40">
        <f t="shared" si="5"/>
        <v>0</v>
      </c>
      <c r="M36" s="40">
        <f t="shared" si="3"/>
        <v>-3.8755638394219828E-7</v>
      </c>
      <c r="N36" s="40">
        <f t="shared" si="6"/>
        <v>-4.6507153629447733E-2</v>
      </c>
      <c r="Q36" s="3"/>
    </row>
    <row r="37" spans="1:17" x14ac:dyDescent="0.25">
      <c r="C37" s="6"/>
      <c r="G37" s="37">
        <v>34</v>
      </c>
      <c r="H37" s="38">
        <v>42415</v>
      </c>
      <c r="I37" s="39">
        <f t="shared" si="1"/>
        <v>0</v>
      </c>
      <c r="J37" s="39">
        <f t="shared" si="4"/>
        <v>0</v>
      </c>
      <c r="K37" s="40">
        <f t="shared" si="2"/>
        <v>3.8755961357873112E-7</v>
      </c>
      <c r="L37" s="40">
        <f t="shared" si="5"/>
        <v>0</v>
      </c>
      <c r="M37" s="40">
        <f t="shared" si="3"/>
        <v>-3.8755961357873112E-7</v>
      </c>
      <c r="N37" s="40">
        <f t="shared" si="6"/>
        <v>-4.6507541189061315E-2</v>
      </c>
      <c r="Q37" s="3"/>
    </row>
    <row r="38" spans="1:17" x14ac:dyDescent="0.25">
      <c r="C38" s="6"/>
      <c r="G38" s="37">
        <v>35</v>
      </c>
      <c r="H38" s="38">
        <v>42444</v>
      </c>
      <c r="I38" s="39">
        <f t="shared" si="1"/>
        <v>0</v>
      </c>
      <c r="J38" s="39">
        <f t="shared" si="4"/>
        <v>0</v>
      </c>
      <c r="K38" s="40">
        <f t="shared" si="2"/>
        <v>3.8756284324217763E-7</v>
      </c>
      <c r="L38" s="40">
        <f t="shared" si="5"/>
        <v>0</v>
      </c>
      <c r="M38" s="40">
        <f t="shared" si="3"/>
        <v>-3.8756284324217763E-7</v>
      </c>
      <c r="N38" s="40">
        <f t="shared" si="6"/>
        <v>-4.6507928751904556E-2</v>
      </c>
      <c r="Q38" s="3"/>
    </row>
    <row r="39" spans="1:17" x14ac:dyDescent="0.25">
      <c r="C39" s="6"/>
      <c r="G39" s="37">
        <v>36</v>
      </c>
      <c r="H39" s="38">
        <v>42475</v>
      </c>
      <c r="I39" s="39">
        <f t="shared" si="1"/>
        <v>0</v>
      </c>
      <c r="J39" s="39">
        <f t="shared" si="4"/>
        <v>0</v>
      </c>
      <c r="K39" s="40">
        <f t="shared" si="2"/>
        <v>3.8756607293253797E-7</v>
      </c>
      <c r="L39" s="40">
        <f t="shared" si="5"/>
        <v>0</v>
      </c>
      <c r="M39" s="40">
        <f t="shared" si="3"/>
        <v>-3.8756607293253797E-7</v>
      </c>
      <c r="N39" s="40">
        <f t="shared" si="6"/>
        <v>-4.6508316317977486E-2</v>
      </c>
      <c r="Q39" s="3"/>
    </row>
    <row r="40" spans="1:17" x14ac:dyDescent="0.25">
      <c r="C40" s="6"/>
      <c r="G40" s="37">
        <v>37</v>
      </c>
      <c r="H40" s="38"/>
      <c r="I40" s="39">
        <f t="shared" si="1"/>
        <v>0</v>
      </c>
      <c r="J40" s="39">
        <f t="shared" si="4"/>
        <v>0</v>
      </c>
      <c r="K40" s="40">
        <f t="shared" si="2"/>
        <v>3.8756930264981242E-7</v>
      </c>
      <c r="L40" s="40">
        <f t="shared" si="5"/>
        <v>0</v>
      </c>
      <c r="M40" s="40">
        <f t="shared" si="3"/>
        <v>-3.8756930264981242E-7</v>
      </c>
      <c r="N40" s="40">
        <f t="shared" si="6"/>
        <v>-4.6508703887280137E-2</v>
      </c>
      <c r="Q40" s="3"/>
    </row>
    <row r="41" spans="1:17" x14ac:dyDescent="0.25">
      <c r="C41" s="6"/>
      <c r="G41" s="37">
        <v>38</v>
      </c>
      <c r="H41" s="38"/>
      <c r="I41" s="39">
        <f t="shared" si="1"/>
        <v>0</v>
      </c>
      <c r="J41" s="39">
        <f t="shared" si="4"/>
        <v>0</v>
      </c>
      <c r="K41" s="40">
        <f t="shared" si="2"/>
        <v>3.8757253239400118E-7</v>
      </c>
      <c r="L41" s="40">
        <f t="shared" si="5"/>
        <v>0</v>
      </c>
      <c r="M41" s="40">
        <f t="shared" si="3"/>
        <v>-3.8757253239400118E-7</v>
      </c>
      <c r="N41" s="40">
        <f t="shared" si="6"/>
        <v>-4.6509091459812531E-2</v>
      </c>
      <c r="Q41" s="3"/>
    </row>
    <row r="42" spans="1:17" x14ac:dyDescent="0.25">
      <c r="C42" s="6"/>
      <c r="G42" s="37">
        <v>39</v>
      </c>
      <c r="H42" s="38"/>
      <c r="I42" s="39">
        <f t="shared" si="1"/>
        <v>0</v>
      </c>
      <c r="J42" s="39">
        <f t="shared" si="4"/>
        <v>0</v>
      </c>
      <c r="K42" s="40">
        <f t="shared" si="2"/>
        <v>3.8757576216510442E-7</v>
      </c>
      <c r="L42" s="40">
        <f t="shared" si="5"/>
        <v>0</v>
      </c>
      <c r="M42" s="40">
        <f t="shared" si="3"/>
        <v>-3.8757576216510442E-7</v>
      </c>
      <c r="N42" s="40">
        <f t="shared" si="6"/>
        <v>-4.6509479035574695E-2</v>
      </c>
      <c r="Q42" s="3"/>
    </row>
    <row r="43" spans="1:17" x14ac:dyDescent="0.25">
      <c r="C43" s="6"/>
      <c r="G43" s="37">
        <v>40</v>
      </c>
      <c r="H43" s="38"/>
      <c r="I43" s="39">
        <f t="shared" si="1"/>
        <v>0</v>
      </c>
      <c r="J43" s="39">
        <f t="shared" si="4"/>
        <v>0</v>
      </c>
      <c r="K43" s="40">
        <f t="shared" si="2"/>
        <v>3.8757899196312249E-7</v>
      </c>
      <c r="L43" s="40">
        <f t="shared" si="5"/>
        <v>0</v>
      </c>
      <c r="M43" s="40">
        <f t="shared" si="3"/>
        <v>-3.8757899196312249E-7</v>
      </c>
      <c r="N43" s="40">
        <f t="shared" si="6"/>
        <v>-4.6509866614566658E-2</v>
      </c>
      <c r="Q43" s="3"/>
    </row>
    <row r="44" spans="1:17" x14ac:dyDescent="0.25">
      <c r="G44" s="37">
        <v>41</v>
      </c>
      <c r="H44" s="38"/>
      <c r="I44" s="39">
        <f t="shared" si="1"/>
        <v>0</v>
      </c>
      <c r="J44" s="39">
        <f t="shared" si="4"/>
        <v>0</v>
      </c>
      <c r="K44" s="40">
        <f t="shared" si="2"/>
        <v>3.8758222178805546E-7</v>
      </c>
      <c r="L44" s="40">
        <f t="shared" si="5"/>
        <v>0</v>
      </c>
      <c r="M44" s="40">
        <f t="shared" si="3"/>
        <v>-3.8758222178805546E-7</v>
      </c>
      <c r="N44" s="40">
        <f t="shared" si="6"/>
        <v>-4.6510254196788448E-2</v>
      </c>
      <c r="Q44" s="3"/>
    </row>
    <row r="45" spans="1:17" x14ac:dyDescent="0.25">
      <c r="G45" s="37">
        <v>42</v>
      </c>
      <c r="H45" s="38"/>
      <c r="I45" s="39">
        <f t="shared" si="1"/>
        <v>0</v>
      </c>
      <c r="J45" s="39">
        <f t="shared" si="4"/>
        <v>0</v>
      </c>
      <c r="K45" s="40">
        <f t="shared" si="2"/>
        <v>3.8758545163990375E-7</v>
      </c>
      <c r="L45" s="40">
        <f t="shared" si="5"/>
        <v>0</v>
      </c>
      <c r="M45" s="40">
        <f t="shared" si="3"/>
        <v>-3.8758545163990375E-7</v>
      </c>
      <c r="N45" s="40">
        <f t="shared" si="6"/>
        <v>-4.6510641782240091E-2</v>
      </c>
      <c r="Q45" s="3"/>
    </row>
    <row r="46" spans="1:17" x14ac:dyDescent="0.25">
      <c r="G46" s="37">
        <v>43</v>
      </c>
      <c r="H46" s="38"/>
      <c r="I46" s="39">
        <f t="shared" si="1"/>
        <v>0</v>
      </c>
      <c r="J46" s="39">
        <f t="shared" si="4"/>
        <v>0</v>
      </c>
      <c r="K46" s="40">
        <f t="shared" si="2"/>
        <v>3.8758868151866747E-7</v>
      </c>
      <c r="L46" s="40">
        <f t="shared" si="5"/>
        <v>0</v>
      </c>
      <c r="M46" s="40">
        <f t="shared" si="3"/>
        <v>-3.8758868151866747E-7</v>
      </c>
      <c r="N46" s="40">
        <f t="shared" si="6"/>
        <v>-4.6511029370921608E-2</v>
      </c>
      <c r="Q46" s="3"/>
    </row>
    <row r="47" spans="1:17" x14ac:dyDescent="0.25">
      <c r="G47" s="37">
        <v>44</v>
      </c>
      <c r="H47" s="38"/>
      <c r="I47" s="39">
        <f t="shared" si="1"/>
        <v>0</v>
      </c>
      <c r="J47" s="39">
        <f t="shared" si="4"/>
        <v>0</v>
      </c>
      <c r="K47" s="40">
        <f t="shared" si="2"/>
        <v>3.8759191142434671E-7</v>
      </c>
      <c r="L47" s="40">
        <f t="shared" si="5"/>
        <v>0</v>
      </c>
      <c r="M47" s="40">
        <f t="shared" si="3"/>
        <v>-3.8759191142434671E-7</v>
      </c>
      <c r="N47" s="40">
        <f t="shared" si="6"/>
        <v>-4.6511416962833035E-2</v>
      </c>
      <c r="Q47" s="3"/>
    </row>
    <row r="48" spans="1:17" x14ac:dyDescent="0.25">
      <c r="G48" s="37">
        <v>45</v>
      </c>
      <c r="H48" s="38"/>
      <c r="I48" s="39">
        <f t="shared" si="1"/>
        <v>0</v>
      </c>
      <c r="J48" s="39">
        <f t="shared" si="4"/>
        <v>0</v>
      </c>
      <c r="K48" s="40">
        <f t="shared" si="2"/>
        <v>3.8759514135694197E-7</v>
      </c>
      <c r="L48" s="40">
        <f t="shared" si="5"/>
        <v>0</v>
      </c>
      <c r="M48" s="40">
        <f t="shared" si="3"/>
        <v>-3.8759514135694197E-7</v>
      </c>
      <c r="N48" s="40">
        <f t="shared" si="6"/>
        <v>-4.6511804557974393E-2</v>
      </c>
      <c r="Q48" s="3"/>
    </row>
    <row r="49" spans="7:17" x14ac:dyDescent="0.25">
      <c r="G49" s="37">
        <v>46</v>
      </c>
      <c r="H49" s="38"/>
      <c r="I49" s="39">
        <f t="shared" si="1"/>
        <v>0</v>
      </c>
      <c r="J49" s="39">
        <f t="shared" si="4"/>
        <v>0</v>
      </c>
      <c r="K49" s="40">
        <f t="shared" si="2"/>
        <v>3.8759837131645328E-7</v>
      </c>
      <c r="L49" s="40">
        <f t="shared" si="5"/>
        <v>0</v>
      </c>
      <c r="M49" s="40">
        <f t="shared" si="3"/>
        <v>-3.8759837131645328E-7</v>
      </c>
      <c r="N49" s="40">
        <f t="shared" si="6"/>
        <v>-4.6512192156345708E-2</v>
      </c>
      <c r="Q49" s="3"/>
    </row>
    <row r="50" spans="7:17" x14ac:dyDescent="0.25">
      <c r="G50" s="37">
        <v>47</v>
      </c>
      <c r="H50" s="38"/>
      <c r="I50" s="39">
        <f t="shared" si="1"/>
        <v>0</v>
      </c>
      <c r="J50" s="39">
        <f t="shared" si="4"/>
        <v>0</v>
      </c>
      <c r="K50" s="40">
        <f t="shared" si="2"/>
        <v>3.8760160130288092E-7</v>
      </c>
      <c r="L50" s="40">
        <f t="shared" si="5"/>
        <v>0</v>
      </c>
      <c r="M50" s="40">
        <f t="shared" si="3"/>
        <v>-3.8760160130288092E-7</v>
      </c>
      <c r="N50" s="40">
        <f t="shared" si="6"/>
        <v>-4.6512579757947009E-2</v>
      </c>
      <c r="Q50" s="3"/>
    </row>
    <row r="51" spans="7:17" x14ac:dyDescent="0.25">
      <c r="G51" s="37">
        <v>48</v>
      </c>
      <c r="H51" s="38"/>
      <c r="I51" s="39">
        <f t="shared" si="1"/>
        <v>0</v>
      </c>
      <c r="J51" s="39">
        <f t="shared" si="4"/>
        <v>0</v>
      </c>
      <c r="K51" s="40">
        <f t="shared" si="2"/>
        <v>3.8760483131622509E-7</v>
      </c>
      <c r="L51" s="40">
        <f t="shared" si="5"/>
        <v>0</v>
      </c>
      <c r="M51" s="40">
        <f t="shared" si="3"/>
        <v>-3.8760483131622509E-7</v>
      </c>
      <c r="N51" s="40">
        <f t="shared" si="6"/>
        <v>-4.6512967362778324E-2</v>
      </c>
      <c r="Q51" s="3"/>
    </row>
    <row r="52" spans="7:17" x14ac:dyDescent="0.25">
      <c r="G52" s="37">
        <v>49</v>
      </c>
      <c r="H52" s="38"/>
      <c r="I52" s="39">
        <f t="shared" si="1"/>
        <v>0</v>
      </c>
      <c r="J52" s="39">
        <f t="shared" si="4"/>
        <v>0</v>
      </c>
      <c r="K52" s="40">
        <f t="shared" si="2"/>
        <v>3.8760806135648607E-7</v>
      </c>
      <c r="L52" s="40">
        <f t="shared" si="5"/>
        <v>0</v>
      </c>
      <c r="M52" s="40">
        <f t="shared" si="3"/>
        <v>-3.8760806135648607E-7</v>
      </c>
      <c r="N52" s="40">
        <f t="shared" si="6"/>
        <v>-4.6513354970839679E-2</v>
      </c>
      <c r="Q52" s="3"/>
    </row>
    <row r="53" spans="7:17" x14ac:dyDescent="0.25">
      <c r="G53" s="37">
        <v>50</v>
      </c>
      <c r="H53" s="38"/>
      <c r="I53" s="39">
        <f t="shared" si="1"/>
        <v>0</v>
      </c>
      <c r="J53" s="39">
        <f t="shared" si="4"/>
        <v>0</v>
      </c>
      <c r="K53" s="40">
        <f t="shared" si="2"/>
        <v>3.87611291423664E-7</v>
      </c>
      <c r="L53" s="40">
        <f t="shared" si="5"/>
        <v>0</v>
      </c>
      <c r="M53" s="40">
        <f t="shared" si="3"/>
        <v>-3.87611291423664E-7</v>
      </c>
      <c r="N53" s="40">
        <f t="shared" si="6"/>
        <v>-4.6513742582131104E-2</v>
      </c>
      <c r="Q53" s="3"/>
    </row>
    <row r="54" spans="7:17" x14ac:dyDescent="0.25">
      <c r="G54" s="37">
        <v>51</v>
      </c>
      <c r="H54" s="38"/>
      <c r="I54" s="39">
        <f t="shared" si="1"/>
        <v>0</v>
      </c>
      <c r="J54" s="39">
        <f t="shared" si="4"/>
        <v>0</v>
      </c>
      <c r="K54" s="40">
        <f t="shared" si="2"/>
        <v>3.8761452151775922E-7</v>
      </c>
      <c r="L54" s="40">
        <f t="shared" si="5"/>
        <v>0</v>
      </c>
      <c r="M54" s="40">
        <f t="shared" si="3"/>
        <v>-3.8761452151775922E-7</v>
      </c>
      <c r="N54" s="40">
        <f t="shared" si="6"/>
        <v>-4.6514130196652619E-2</v>
      </c>
      <c r="Q54" s="3"/>
    </row>
    <row r="55" spans="7:17" x14ac:dyDescent="0.25">
      <c r="G55" s="37">
        <v>52</v>
      </c>
      <c r="H55" s="38"/>
      <c r="I55" s="39">
        <f t="shared" si="1"/>
        <v>0</v>
      </c>
      <c r="J55" s="39">
        <f t="shared" si="4"/>
        <v>0</v>
      </c>
      <c r="K55" s="40">
        <f t="shared" si="2"/>
        <v>3.8761775163877187E-7</v>
      </c>
      <c r="L55" s="40">
        <f t="shared" si="5"/>
        <v>0</v>
      </c>
      <c r="M55" s="40">
        <f t="shared" si="3"/>
        <v>-3.8761775163877187E-7</v>
      </c>
      <c r="N55" s="40">
        <f t="shared" si="6"/>
        <v>-4.6514517814404258E-2</v>
      </c>
      <c r="Q55" s="3"/>
    </row>
    <row r="56" spans="7:17" x14ac:dyDescent="0.25">
      <c r="G56" s="37">
        <v>53</v>
      </c>
      <c r="H56" s="38"/>
      <c r="I56" s="39">
        <f t="shared" si="1"/>
        <v>0</v>
      </c>
      <c r="J56" s="39">
        <f t="shared" si="4"/>
        <v>0</v>
      </c>
      <c r="K56" s="40">
        <f t="shared" si="2"/>
        <v>3.8762098178670222E-7</v>
      </c>
      <c r="L56" s="40">
        <f t="shared" si="5"/>
        <v>0</v>
      </c>
      <c r="M56" s="40">
        <f t="shared" si="3"/>
        <v>-3.8762098178670222E-7</v>
      </c>
      <c r="N56" s="40">
        <f t="shared" si="6"/>
        <v>-4.6514905435386042E-2</v>
      </c>
      <c r="Q56" s="3"/>
    </row>
    <row r="57" spans="7:17" x14ac:dyDescent="0.25">
      <c r="G57" s="37">
        <v>54</v>
      </c>
      <c r="H57" s="38"/>
      <c r="I57" s="39">
        <f t="shared" si="1"/>
        <v>0</v>
      </c>
      <c r="J57" s="39">
        <f t="shared" si="4"/>
        <v>0</v>
      </c>
      <c r="K57" s="40">
        <f t="shared" si="2"/>
        <v>3.8762421196155032E-7</v>
      </c>
      <c r="L57" s="40">
        <f t="shared" si="5"/>
        <v>0</v>
      </c>
      <c r="M57" s="40">
        <f t="shared" si="3"/>
        <v>-3.8762421196155032E-7</v>
      </c>
      <c r="N57" s="40">
        <f t="shared" si="6"/>
        <v>-4.6515293059598006E-2</v>
      </c>
      <c r="Q57" s="3"/>
    </row>
    <row r="58" spans="7:17" x14ac:dyDescent="0.25">
      <c r="G58" s="37">
        <v>55</v>
      </c>
      <c r="H58" s="38"/>
      <c r="I58" s="39">
        <f t="shared" si="1"/>
        <v>0</v>
      </c>
      <c r="J58" s="39">
        <f t="shared" si="4"/>
        <v>0</v>
      </c>
      <c r="K58" s="40">
        <f t="shared" si="2"/>
        <v>3.8762744216331676E-7</v>
      </c>
      <c r="L58" s="40">
        <f t="shared" si="5"/>
        <v>0</v>
      </c>
      <c r="M58" s="40">
        <f t="shared" si="3"/>
        <v>-3.8762744216331676E-7</v>
      </c>
      <c r="N58" s="40">
        <f t="shared" si="6"/>
        <v>-4.6515680687040172E-2</v>
      </c>
      <c r="Q58" s="3"/>
    </row>
    <row r="59" spans="7:17" x14ac:dyDescent="0.25">
      <c r="G59" s="37">
        <v>56</v>
      </c>
      <c r="H59" s="38"/>
      <c r="I59" s="39">
        <f t="shared" si="1"/>
        <v>0</v>
      </c>
      <c r="J59" s="39">
        <f t="shared" si="4"/>
        <v>0</v>
      </c>
      <c r="K59" s="40">
        <f t="shared" si="2"/>
        <v>3.8763067239200149E-7</v>
      </c>
      <c r="L59" s="40">
        <f t="shared" si="5"/>
        <v>0</v>
      </c>
      <c r="M59" s="40">
        <f t="shared" si="3"/>
        <v>-3.8763067239200149E-7</v>
      </c>
      <c r="N59" s="40">
        <f t="shared" si="6"/>
        <v>-4.6516068317712565E-2</v>
      </c>
      <c r="Q59" s="3"/>
    </row>
    <row r="60" spans="7:17" x14ac:dyDescent="0.25">
      <c r="G60" s="37">
        <v>57</v>
      </c>
      <c r="H60" s="38"/>
      <c r="I60" s="39">
        <f t="shared" si="1"/>
        <v>0</v>
      </c>
      <c r="J60" s="39">
        <f t="shared" si="4"/>
        <v>0</v>
      </c>
      <c r="K60" s="40">
        <f t="shared" si="2"/>
        <v>3.8763390264760476E-7</v>
      </c>
      <c r="L60" s="40">
        <f t="shared" si="5"/>
        <v>0</v>
      </c>
      <c r="M60" s="40">
        <f t="shared" si="3"/>
        <v>-3.8763390264760476E-7</v>
      </c>
      <c r="N60" s="40">
        <f t="shared" si="6"/>
        <v>-4.6516455951615215E-2</v>
      </c>
      <c r="Q60" s="3"/>
    </row>
    <row r="61" spans="7:17" x14ac:dyDescent="0.25">
      <c r="G61" s="37">
        <v>58</v>
      </c>
      <c r="H61" s="38"/>
      <c r="I61" s="39">
        <f t="shared" si="1"/>
        <v>0</v>
      </c>
      <c r="J61" s="39">
        <f t="shared" si="4"/>
        <v>0</v>
      </c>
      <c r="K61" s="40">
        <f t="shared" si="2"/>
        <v>3.8763713293012679E-7</v>
      </c>
      <c r="L61" s="40">
        <f t="shared" si="5"/>
        <v>0</v>
      </c>
      <c r="M61" s="40">
        <f t="shared" si="3"/>
        <v>-3.8763713293012679E-7</v>
      </c>
      <c r="N61" s="40">
        <f t="shared" si="6"/>
        <v>-4.6516843588748143E-2</v>
      </c>
      <c r="Q61" s="3"/>
    </row>
    <row r="62" spans="7:17" x14ac:dyDescent="0.25">
      <c r="G62" s="37">
        <v>59</v>
      </c>
      <c r="H62" s="38"/>
      <c r="I62" s="39">
        <f t="shared" si="1"/>
        <v>0</v>
      </c>
      <c r="J62" s="39">
        <f t="shared" si="4"/>
        <v>0</v>
      </c>
      <c r="K62" s="40">
        <f t="shared" si="2"/>
        <v>3.8764036323956791E-7</v>
      </c>
      <c r="L62" s="40">
        <f t="shared" si="5"/>
        <v>0</v>
      </c>
      <c r="M62" s="40">
        <f t="shared" si="3"/>
        <v>-3.8764036323956791E-7</v>
      </c>
      <c r="N62" s="40">
        <f t="shared" si="6"/>
        <v>-4.6517231229111382E-2</v>
      </c>
      <c r="Q62" s="3"/>
    </row>
    <row r="63" spans="7:17" x14ac:dyDescent="0.25">
      <c r="G63" s="37">
        <v>60</v>
      </c>
      <c r="H63" s="38"/>
      <c r="I63" s="39">
        <f t="shared" si="1"/>
        <v>0</v>
      </c>
      <c r="J63" s="39">
        <f t="shared" si="4"/>
        <v>0</v>
      </c>
      <c r="K63" s="40">
        <f t="shared" si="2"/>
        <v>3.876435935759282E-7</v>
      </c>
      <c r="L63" s="40">
        <f t="shared" si="5"/>
        <v>0</v>
      </c>
      <c r="M63" s="40">
        <f t="shared" si="3"/>
        <v>-3.876435935759282E-7</v>
      </c>
      <c r="N63" s="40">
        <f t="shared" si="6"/>
        <v>-4.6517618872704961E-2</v>
      </c>
      <c r="Q63" s="3"/>
    </row>
    <row r="64" spans="7:17" x14ac:dyDescent="0.25">
      <c r="G64" s="37">
        <v>61</v>
      </c>
      <c r="H64" s="38"/>
      <c r="I64" s="39">
        <f t="shared" si="1"/>
        <v>0</v>
      </c>
      <c r="J64" s="39">
        <f t="shared" si="4"/>
        <v>0</v>
      </c>
      <c r="K64" s="40">
        <f t="shared" si="2"/>
        <v>3.87646823939208E-7</v>
      </c>
      <c r="L64" s="40">
        <f t="shared" si="5"/>
        <v>0</v>
      </c>
      <c r="M64" s="40">
        <f t="shared" si="3"/>
        <v>-3.87646823939208E-7</v>
      </c>
      <c r="N64" s="40">
        <f t="shared" si="6"/>
        <v>-4.65180065195289E-2</v>
      </c>
      <c r="Q64" s="3"/>
    </row>
    <row r="65" spans="7:17" x14ac:dyDescent="0.25">
      <c r="G65" s="37">
        <v>62</v>
      </c>
      <c r="H65" s="38"/>
      <c r="I65" s="39">
        <f t="shared" si="1"/>
        <v>0</v>
      </c>
      <c r="J65" s="39">
        <f t="shared" si="4"/>
        <v>0</v>
      </c>
      <c r="K65" s="40">
        <f t="shared" si="2"/>
        <v>3.876500543294075E-7</v>
      </c>
      <c r="L65" s="40">
        <f t="shared" si="5"/>
        <v>0</v>
      </c>
      <c r="M65" s="40">
        <f t="shared" si="3"/>
        <v>-3.876500543294075E-7</v>
      </c>
      <c r="N65" s="40">
        <f t="shared" si="6"/>
        <v>-4.6518394169583227E-2</v>
      </c>
      <c r="Q65" s="3"/>
    </row>
    <row r="66" spans="7:17" x14ac:dyDescent="0.25">
      <c r="G66" s="37">
        <v>63</v>
      </c>
      <c r="H66" s="38"/>
      <c r="I66" s="39">
        <f t="shared" si="1"/>
        <v>0</v>
      </c>
      <c r="J66" s="39">
        <f t="shared" si="4"/>
        <v>0</v>
      </c>
      <c r="K66" s="40">
        <f t="shared" si="2"/>
        <v>3.8765328474652688E-7</v>
      </c>
      <c r="L66" s="40">
        <f t="shared" si="5"/>
        <v>0</v>
      </c>
      <c r="M66" s="40">
        <f t="shared" si="3"/>
        <v>-3.8765328474652688E-7</v>
      </c>
      <c r="N66" s="40">
        <f t="shared" si="6"/>
        <v>-4.651878182286797E-2</v>
      </c>
      <c r="Q66" s="3"/>
    </row>
    <row r="67" spans="7:17" x14ac:dyDescent="0.25">
      <c r="G67" s="37">
        <v>64</v>
      </c>
      <c r="H67" s="38"/>
      <c r="I67" s="39">
        <f t="shared" si="1"/>
        <v>0</v>
      </c>
      <c r="J67" s="39">
        <f t="shared" si="4"/>
        <v>0</v>
      </c>
      <c r="K67" s="40">
        <f t="shared" si="2"/>
        <v>3.876565151905664E-7</v>
      </c>
      <c r="L67" s="40">
        <f t="shared" si="5"/>
        <v>0</v>
      </c>
      <c r="M67" s="40">
        <f t="shared" si="3"/>
        <v>-3.876565151905664E-7</v>
      </c>
      <c r="N67" s="40">
        <f t="shared" si="6"/>
        <v>-4.6519169479383164E-2</v>
      </c>
      <c r="Q67" s="3"/>
    </row>
    <row r="68" spans="7:17" x14ac:dyDescent="0.25">
      <c r="G68" s="37">
        <v>65</v>
      </c>
      <c r="H68" s="38"/>
      <c r="I68" s="39">
        <f t="shared" si="1"/>
        <v>0</v>
      </c>
      <c r="J68" s="39">
        <f t="shared" si="4"/>
        <v>0</v>
      </c>
      <c r="K68" s="40">
        <f t="shared" si="2"/>
        <v>3.8765974566152643E-7</v>
      </c>
      <c r="L68" s="40">
        <f t="shared" ref="L68:L131" si="7">IF(G68&lt;=$D$10,IF(G68&gt;$C$21,IF(G68&gt;$C$22,IF(G68&gt;$C$23,$D$24*$C$12+$E$24,$D$23*$C$12+$E$23),$D$22*$C$12+$E$22),$D$21*$C$12+$E$21),0)</f>
        <v>0</v>
      </c>
      <c r="M68" s="40">
        <f t="shared" si="3"/>
        <v>-3.8765974566152643E-7</v>
      </c>
      <c r="N68" s="40">
        <f t="shared" si="6"/>
        <v>-4.6519557139128823E-2</v>
      </c>
      <c r="Q68" s="3"/>
    </row>
    <row r="69" spans="7:17" x14ac:dyDescent="0.25">
      <c r="G69" s="37">
        <v>66</v>
      </c>
      <c r="H69" s="38"/>
      <c r="I69" s="39">
        <f t="shared" ref="I69:I132" si="8">IF(G69&lt;=$D$10,$C$14,0)</f>
        <v>0</v>
      </c>
      <c r="J69" s="39">
        <f t="shared" si="4"/>
        <v>0</v>
      </c>
      <c r="K69" s="40">
        <f t="shared" ref="K69:K132" si="9">IF(N68&lt;0,-N68*D$7/12,0)</f>
        <v>3.8766297615940685E-7</v>
      </c>
      <c r="L69" s="40">
        <f t="shared" si="7"/>
        <v>0</v>
      </c>
      <c r="M69" s="40">
        <f t="shared" ref="M69:M132" si="10">I69-K69-L69</f>
        <v>-3.8766297615940685E-7</v>
      </c>
      <c r="N69" s="40">
        <f t="shared" si="6"/>
        <v>-4.651994480210498E-2</v>
      </c>
      <c r="Q69" s="3"/>
    </row>
    <row r="70" spans="7:17" x14ac:dyDescent="0.25">
      <c r="G70" s="37">
        <v>67</v>
      </c>
      <c r="H70" s="38"/>
      <c r="I70" s="39">
        <f t="shared" si="8"/>
        <v>0</v>
      </c>
      <c r="J70" s="39">
        <f t="shared" ref="J70:J133" si="11">I70</f>
        <v>0</v>
      </c>
      <c r="K70" s="40">
        <f t="shared" si="9"/>
        <v>3.8766620668420815E-7</v>
      </c>
      <c r="L70" s="40">
        <f t="shared" si="7"/>
        <v>0</v>
      </c>
      <c r="M70" s="40">
        <f t="shared" si="10"/>
        <v>-3.8766620668420815E-7</v>
      </c>
      <c r="N70" s="40">
        <f t="shared" ref="N70:N133" si="12">N69+M70</f>
        <v>-4.6520332468311665E-2</v>
      </c>
      <c r="Q70" s="3"/>
    </row>
    <row r="71" spans="7:17" x14ac:dyDescent="0.25">
      <c r="G71" s="37">
        <v>68</v>
      </c>
      <c r="H71" s="38"/>
      <c r="I71" s="39">
        <f t="shared" si="8"/>
        <v>0</v>
      </c>
      <c r="J71" s="39">
        <f t="shared" si="11"/>
        <v>0</v>
      </c>
      <c r="K71" s="40">
        <f t="shared" si="9"/>
        <v>3.8766943723593054E-7</v>
      </c>
      <c r="L71" s="40">
        <f t="shared" si="7"/>
        <v>0</v>
      </c>
      <c r="M71" s="40">
        <f t="shared" si="10"/>
        <v>-3.8766943723593054E-7</v>
      </c>
      <c r="N71" s="40">
        <f t="shared" si="12"/>
        <v>-4.6520720137748904E-2</v>
      </c>
      <c r="Q71" s="3"/>
    </row>
    <row r="72" spans="7:17" x14ac:dyDescent="0.25">
      <c r="G72" s="37">
        <v>69</v>
      </c>
      <c r="H72" s="38"/>
      <c r="I72" s="39">
        <f t="shared" si="8"/>
        <v>0</v>
      </c>
      <c r="J72" s="39">
        <f t="shared" si="11"/>
        <v>0</v>
      </c>
      <c r="K72" s="40">
        <f t="shared" si="9"/>
        <v>3.8767266781457418E-7</v>
      </c>
      <c r="L72" s="40">
        <f t="shared" si="7"/>
        <v>0</v>
      </c>
      <c r="M72" s="40">
        <f t="shared" si="10"/>
        <v>-3.8767266781457418E-7</v>
      </c>
      <c r="N72" s="40">
        <f t="shared" si="12"/>
        <v>-4.6521107810416719E-2</v>
      </c>
      <c r="Q72" s="3"/>
    </row>
    <row r="73" spans="7:17" x14ac:dyDescent="0.25">
      <c r="G73" s="37">
        <v>70</v>
      </c>
      <c r="H73" s="38"/>
      <c r="I73" s="39">
        <f t="shared" si="8"/>
        <v>0</v>
      </c>
      <c r="J73" s="39">
        <f t="shared" si="11"/>
        <v>0</v>
      </c>
      <c r="K73" s="40">
        <f t="shared" si="9"/>
        <v>3.8767589842013934E-7</v>
      </c>
      <c r="L73" s="40">
        <f t="shared" si="7"/>
        <v>0</v>
      </c>
      <c r="M73" s="40">
        <f t="shared" si="10"/>
        <v>-3.8767589842013934E-7</v>
      </c>
      <c r="N73" s="40">
        <f t="shared" si="12"/>
        <v>-4.6521495486315137E-2</v>
      </c>
      <c r="Q73" s="3"/>
    </row>
    <row r="74" spans="7:17" x14ac:dyDescent="0.25">
      <c r="G74" s="37">
        <v>71</v>
      </c>
      <c r="H74" s="38"/>
      <c r="I74" s="39">
        <f t="shared" si="8"/>
        <v>0</v>
      </c>
      <c r="J74" s="39">
        <f t="shared" si="11"/>
        <v>0</v>
      </c>
      <c r="K74" s="40">
        <f t="shared" si="9"/>
        <v>3.8767912905262611E-7</v>
      </c>
      <c r="L74" s="40">
        <f t="shared" si="7"/>
        <v>0</v>
      </c>
      <c r="M74" s="40">
        <f t="shared" si="10"/>
        <v>-3.8767912905262611E-7</v>
      </c>
      <c r="N74" s="40">
        <f t="shared" si="12"/>
        <v>-4.6521883165444193E-2</v>
      </c>
      <c r="Q74" s="3"/>
    </row>
    <row r="75" spans="7:17" x14ac:dyDescent="0.25">
      <c r="G75" s="37">
        <v>72</v>
      </c>
      <c r="H75" s="38"/>
      <c r="I75" s="39">
        <f t="shared" si="8"/>
        <v>0</v>
      </c>
      <c r="J75" s="39">
        <f t="shared" si="11"/>
        <v>0</v>
      </c>
      <c r="K75" s="40">
        <f t="shared" si="9"/>
        <v>3.8768235971203498E-7</v>
      </c>
      <c r="L75" s="40">
        <f t="shared" si="7"/>
        <v>0</v>
      </c>
      <c r="M75" s="40">
        <f t="shared" si="10"/>
        <v>-3.8768235971203498E-7</v>
      </c>
      <c r="N75" s="40">
        <f t="shared" si="12"/>
        <v>-4.6522270847803908E-2</v>
      </c>
      <c r="Q75" s="3"/>
    </row>
    <row r="76" spans="7:17" x14ac:dyDescent="0.25">
      <c r="G76" s="37">
        <v>73</v>
      </c>
      <c r="H76" s="38"/>
      <c r="I76" s="39">
        <f t="shared" si="8"/>
        <v>0</v>
      </c>
      <c r="J76" s="39">
        <f t="shared" si="11"/>
        <v>0</v>
      </c>
      <c r="K76" s="40">
        <f t="shared" si="9"/>
        <v>3.8768559039836588E-7</v>
      </c>
      <c r="L76" s="40">
        <f t="shared" si="7"/>
        <v>0</v>
      </c>
      <c r="M76" s="40">
        <f t="shared" si="10"/>
        <v>-3.8768559039836588E-7</v>
      </c>
      <c r="N76" s="40">
        <f t="shared" si="12"/>
        <v>-4.6522658533394309E-2</v>
      </c>
      <c r="Q76" s="3"/>
    </row>
    <row r="77" spans="7:17" x14ac:dyDescent="0.25">
      <c r="G77" s="37">
        <v>74</v>
      </c>
      <c r="H77" s="38"/>
      <c r="I77" s="39">
        <f t="shared" si="8"/>
        <v>0</v>
      </c>
      <c r="J77" s="39">
        <f t="shared" si="11"/>
        <v>0</v>
      </c>
      <c r="K77" s="40">
        <f t="shared" si="9"/>
        <v>3.8768882111161931E-7</v>
      </c>
      <c r="L77" s="40">
        <f t="shared" si="7"/>
        <v>0</v>
      </c>
      <c r="M77" s="40">
        <f t="shared" si="10"/>
        <v>-3.8768882111161931E-7</v>
      </c>
      <c r="N77" s="40">
        <f t="shared" si="12"/>
        <v>-4.6523046222215418E-2</v>
      </c>
      <c r="Q77" s="3"/>
    </row>
    <row r="78" spans="7:17" x14ac:dyDescent="0.25">
      <c r="G78" s="37">
        <v>75</v>
      </c>
      <c r="H78" s="38"/>
      <c r="I78" s="39">
        <f t="shared" si="8"/>
        <v>0</v>
      </c>
      <c r="J78" s="39">
        <f t="shared" si="11"/>
        <v>0</v>
      </c>
      <c r="K78" s="40">
        <f t="shared" si="9"/>
        <v>3.8769205185179515E-7</v>
      </c>
      <c r="L78" s="40">
        <f t="shared" si="7"/>
        <v>0</v>
      </c>
      <c r="M78" s="40">
        <f t="shared" si="10"/>
        <v>-3.8769205185179515E-7</v>
      </c>
      <c r="N78" s="40">
        <f t="shared" si="12"/>
        <v>-4.6523433914267269E-2</v>
      </c>
      <c r="Q78" s="3"/>
    </row>
    <row r="79" spans="7:17" x14ac:dyDescent="0.25">
      <c r="G79" s="37">
        <v>76</v>
      </c>
      <c r="H79" s="38"/>
      <c r="I79" s="39">
        <f t="shared" si="8"/>
        <v>0</v>
      </c>
      <c r="J79" s="39">
        <f t="shared" si="11"/>
        <v>0</v>
      </c>
      <c r="K79" s="40">
        <f t="shared" si="9"/>
        <v>3.8769528261889394E-7</v>
      </c>
      <c r="L79" s="40">
        <f t="shared" si="7"/>
        <v>0</v>
      </c>
      <c r="M79" s="40">
        <f t="shared" si="10"/>
        <v>-3.8769528261889394E-7</v>
      </c>
      <c r="N79" s="40">
        <f t="shared" si="12"/>
        <v>-4.652382160954989E-2</v>
      </c>
      <c r="Q79" s="3"/>
    </row>
    <row r="80" spans="7:17" x14ac:dyDescent="0.25">
      <c r="G80" s="37">
        <v>77</v>
      </c>
      <c r="H80" s="38"/>
      <c r="I80" s="39">
        <f t="shared" si="8"/>
        <v>0</v>
      </c>
      <c r="J80" s="39">
        <f t="shared" si="11"/>
        <v>0</v>
      </c>
      <c r="K80" s="40">
        <f t="shared" si="9"/>
        <v>3.8769851341291577E-7</v>
      </c>
      <c r="L80" s="40">
        <f t="shared" si="7"/>
        <v>0</v>
      </c>
      <c r="M80" s="40">
        <f t="shared" si="10"/>
        <v>-3.8769851341291577E-7</v>
      </c>
      <c r="N80" s="40">
        <f t="shared" si="12"/>
        <v>-4.6524209308063301E-2</v>
      </c>
      <c r="Q80" s="3"/>
    </row>
    <row r="81" spans="7:17" x14ac:dyDescent="0.25">
      <c r="G81" s="37">
        <v>78</v>
      </c>
      <c r="H81" s="38"/>
      <c r="I81" s="39">
        <f t="shared" si="8"/>
        <v>0</v>
      </c>
      <c r="J81" s="39">
        <f t="shared" si="11"/>
        <v>0</v>
      </c>
      <c r="K81" s="40">
        <f t="shared" si="9"/>
        <v>3.8770174423386086E-7</v>
      </c>
      <c r="L81" s="40">
        <f t="shared" si="7"/>
        <v>0</v>
      </c>
      <c r="M81" s="40">
        <f t="shared" si="10"/>
        <v>-3.8770174423386086E-7</v>
      </c>
      <c r="N81" s="40">
        <f t="shared" si="12"/>
        <v>-4.6524597009807538E-2</v>
      </c>
      <c r="Q81" s="3"/>
    </row>
    <row r="82" spans="7:17" x14ac:dyDescent="0.25">
      <c r="G82" s="37">
        <v>79</v>
      </c>
      <c r="H82" s="38"/>
      <c r="I82" s="39">
        <f t="shared" si="8"/>
        <v>0</v>
      </c>
      <c r="J82" s="39">
        <f t="shared" si="11"/>
        <v>0</v>
      </c>
      <c r="K82" s="40">
        <f t="shared" si="9"/>
        <v>3.8770497508172947E-7</v>
      </c>
      <c r="L82" s="40">
        <f t="shared" si="7"/>
        <v>0</v>
      </c>
      <c r="M82" s="40">
        <f t="shared" si="10"/>
        <v>-3.8770497508172947E-7</v>
      </c>
      <c r="N82" s="40">
        <f t="shared" si="12"/>
        <v>-4.652498471478262E-2</v>
      </c>
      <c r="Q82" s="3"/>
    </row>
    <row r="83" spans="7:17" x14ac:dyDescent="0.25">
      <c r="G83" s="37">
        <v>80</v>
      </c>
      <c r="H83" s="38"/>
      <c r="I83" s="39">
        <f t="shared" si="8"/>
        <v>0</v>
      </c>
      <c r="J83" s="39">
        <f t="shared" si="11"/>
        <v>0</v>
      </c>
      <c r="K83" s="40">
        <f t="shared" si="9"/>
        <v>3.8770820595652182E-7</v>
      </c>
      <c r="L83" s="40">
        <f t="shared" si="7"/>
        <v>0</v>
      </c>
      <c r="M83" s="40">
        <f t="shared" si="10"/>
        <v>-3.8770820595652182E-7</v>
      </c>
      <c r="N83" s="40">
        <f t="shared" si="12"/>
        <v>-4.6525372422988577E-2</v>
      </c>
      <c r="Q83" s="3"/>
    </row>
    <row r="84" spans="7:17" x14ac:dyDescent="0.25">
      <c r="G84" s="37">
        <v>81</v>
      </c>
      <c r="H84" s="38"/>
      <c r="I84" s="39">
        <f t="shared" si="8"/>
        <v>0</v>
      </c>
      <c r="J84" s="39">
        <f t="shared" si="11"/>
        <v>0</v>
      </c>
      <c r="K84" s="40">
        <f t="shared" si="9"/>
        <v>3.8771143685823818E-7</v>
      </c>
      <c r="L84" s="40">
        <f t="shared" si="7"/>
        <v>0</v>
      </c>
      <c r="M84" s="40">
        <f t="shared" si="10"/>
        <v>-3.8771143685823818E-7</v>
      </c>
      <c r="N84" s="40">
        <f t="shared" si="12"/>
        <v>-4.6525760134425435E-2</v>
      </c>
      <c r="Q84" s="3"/>
    </row>
    <row r="85" spans="7:17" x14ac:dyDescent="0.25">
      <c r="G85" s="37">
        <v>82</v>
      </c>
      <c r="H85" s="38"/>
      <c r="I85" s="39">
        <f t="shared" si="8"/>
        <v>0</v>
      </c>
      <c r="J85" s="39">
        <f t="shared" si="11"/>
        <v>0</v>
      </c>
      <c r="K85" s="40">
        <f t="shared" si="9"/>
        <v>3.8771466778687864E-7</v>
      </c>
      <c r="L85" s="40">
        <f t="shared" si="7"/>
        <v>0</v>
      </c>
      <c r="M85" s="40">
        <f t="shared" si="10"/>
        <v>-3.8771466778687864E-7</v>
      </c>
      <c r="N85" s="40">
        <f t="shared" si="12"/>
        <v>-4.6526147849093223E-2</v>
      </c>
      <c r="Q85" s="3"/>
    </row>
    <row r="86" spans="7:17" x14ac:dyDescent="0.25">
      <c r="G86" s="37">
        <v>83</v>
      </c>
      <c r="H86" s="38"/>
      <c r="I86" s="39">
        <f t="shared" si="8"/>
        <v>0</v>
      </c>
      <c r="J86" s="39">
        <f t="shared" si="11"/>
        <v>0</v>
      </c>
      <c r="K86" s="40">
        <f t="shared" si="9"/>
        <v>3.8771789874244352E-7</v>
      </c>
      <c r="L86" s="40">
        <f t="shared" si="7"/>
        <v>0</v>
      </c>
      <c r="M86" s="40">
        <f t="shared" si="10"/>
        <v>-3.8771789874244352E-7</v>
      </c>
      <c r="N86" s="40">
        <f t="shared" si="12"/>
        <v>-4.6526535566991968E-2</v>
      </c>
      <c r="Q86" s="3"/>
    </row>
    <row r="87" spans="7:17" x14ac:dyDescent="0.25">
      <c r="G87" s="37">
        <v>84</v>
      </c>
      <c r="H87" s="38"/>
      <c r="I87" s="39">
        <f t="shared" si="8"/>
        <v>0</v>
      </c>
      <c r="J87" s="39">
        <f t="shared" si="11"/>
        <v>0</v>
      </c>
      <c r="K87" s="40">
        <f t="shared" si="9"/>
        <v>3.8772112972493309E-7</v>
      </c>
      <c r="L87" s="40">
        <f t="shared" si="7"/>
        <v>0</v>
      </c>
      <c r="M87" s="40">
        <f t="shared" si="10"/>
        <v>-3.8772112972493309E-7</v>
      </c>
      <c r="N87" s="40">
        <f t="shared" si="12"/>
        <v>-4.6526923288121691E-2</v>
      </c>
      <c r="Q87" s="3"/>
    </row>
    <row r="88" spans="7:17" x14ac:dyDescent="0.25">
      <c r="G88" s="37">
        <v>85</v>
      </c>
      <c r="H88" s="38"/>
      <c r="I88" s="39">
        <f t="shared" si="8"/>
        <v>0</v>
      </c>
      <c r="J88" s="39">
        <f t="shared" si="11"/>
        <v>0</v>
      </c>
      <c r="K88" s="40">
        <f t="shared" si="9"/>
        <v>3.8772436073434746E-7</v>
      </c>
      <c r="L88" s="40">
        <f t="shared" si="7"/>
        <v>0</v>
      </c>
      <c r="M88" s="40">
        <f t="shared" si="10"/>
        <v>-3.8772436073434746E-7</v>
      </c>
      <c r="N88" s="40">
        <f t="shared" si="12"/>
        <v>-4.6527311012482427E-2</v>
      </c>
      <c r="Q88" s="3"/>
    </row>
    <row r="89" spans="7:17" x14ac:dyDescent="0.25">
      <c r="G89" s="37">
        <v>86</v>
      </c>
      <c r="H89" s="38"/>
      <c r="I89" s="39">
        <f t="shared" si="8"/>
        <v>0</v>
      </c>
      <c r="J89" s="39">
        <f t="shared" si="11"/>
        <v>0</v>
      </c>
      <c r="K89" s="40">
        <f t="shared" si="9"/>
        <v>3.8772759177068689E-7</v>
      </c>
      <c r="L89" s="40">
        <f t="shared" si="7"/>
        <v>0</v>
      </c>
      <c r="M89" s="40">
        <f t="shared" si="10"/>
        <v>-3.8772759177068689E-7</v>
      </c>
      <c r="N89" s="40">
        <f t="shared" si="12"/>
        <v>-4.6527698740074196E-2</v>
      </c>
      <c r="Q89" s="3"/>
    </row>
    <row r="90" spans="7:17" x14ac:dyDescent="0.25">
      <c r="G90" s="37">
        <v>87</v>
      </c>
      <c r="H90" s="38"/>
      <c r="I90" s="39">
        <f t="shared" si="8"/>
        <v>0</v>
      </c>
      <c r="J90" s="39">
        <f t="shared" si="11"/>
        <v>0</v>
      </c>
      <c r="K90" s="40">
        <f t="shared" si="9"/>
        <v>3.8773082283395164E-7</v>
      </c>
      <c r="L90" s="40">
        <f t="shared" si="7"/>
        <v>0</v>
      </c>
      <c r="M90" s="40">
        <f t="shared" si="10"/>
        <v>-3.8773082283395164E-7</v>
      </c>
      <c r="N90" s="40">
        <f t="shared" si="12"/>
        <v>-4.6528086470897033E-2</v>
      </c>
      <c r="Q90" s="3"/>
    </row>
    <row r="91" spans="7:17" x14ac:dyDescent="0.25">
      <c r="G91" s="37">
        <v>88</v>
      </c>
      <c r="H91" s="38"/>
      <c r="I91" s="39">
        <f t="shared" si="8"/>
        <v>0</v>
      </c>
      <c r="J91" s="39">
        <f t="shared" si="11"/>
        <v>0</v>
      </c>
      <c r="K91" s="40">
        <f t="shared" si="9"/>
        <v>3.8773405392414199E-7</v>
      </c>
      <c r="L91" s="40">
        <f t="shared" si="7"/>
        <v>0</v>
      </c>
      <c r="M91" s="40">
        <f t="shared" si="10"/>
        <v>-3.8773405392414199E-7</v>
      </c>
      <c r="N91" s="40">
        <f t="shared" si="12"/>
        <v>-4.6528474204950959E-2</v>
      </c>
      <c r="Q91" s="3"/>
    </row>
    <row r="92" spans="7:17" x14ac:dyDescent="0.25">
      <c r="G92" s="37">
        <v>89</v>
      </c>
      <c r="H92" s="38"/>
      <c r="I92" s="39">
        <f t="shared" si="8"/>
        <v>0</v>
      </c>
      <c r="J92" s="39">
        <f t="shared" si="11"/>
        <v>0</v>
      </c>
      <c r="K92" s="40">
        <f t="shared" si="9"/>
        <v>3.8773728504125802E-7</v>
      </c>
      <c r="L92" s="40">
        <f t="shared" si="7"/>
        <v>0</v>
      </c>
      <c r="M92" s="40">
        <f t="shared" si="10"/>
        <v>-3.8773728504125802E-7</v>
      </c>
      <c r="N92" s="40">
        <f t="shared" si="12"/>
        <v>-4.6528861942236002E-2</v>
      </c>
      <c r="Q92" s="3"/>
    </row>
    <row r="93" spans="7:17" x14ac:dyDescent="0.25">
      <c r="G93" s="37">
        <v>90</v>
      </c>
      <c r="H93" s="38"/>
      <c r="I93" s="39">
        <f t="shared" si="8"/>
        <v>0</v>
      </c>
      <c r="J93" s="39">
        <f t="shared" si="11"/>
        <v>0</v>
      </c>
      <c r="K93" s="40">
        <f t="shared" si="9"/>
        <v>3.8774051618530002E-7</v>
      </c>
      <c r="L93" s="40">
        <f t="shared" si="7"/>
        <v>0</v>
      </c>
      <c r="M93" s="40">
        <f t="shared" si="10"/>
        <v>-3.8774051618530002E-7</v>
      </c>
      <c r="N93" s="40">
        <f t="shared" si="12"/>
        <v>-4.652924968275219E-2</v>
      </c>
      <c r="Q93" s="3"/>
    </row>
    <row r="94" spans="7:17" x14ac:dyDescent="0.25">
      <c r="G94" s="37">
        <v>91</v>
      </c>
      <c r="H94" s="38"/>
      <c r="I94" s="39">
        <f t="shared" si="8"/>
        <v>0</v>
      </c>
      <c r="J94" s="39">
        <f t="shared" si="11"/>
        <v>0</v>
      </c>
      <c r="K94" s="40">
        <f t="shared" si="9"/>
        <v>3.8774374735626829E-7</v>
      </c>
      <c r="L94" s="40">
        <f t="shared" si="7"/>
        <v>0</v>
      </c>
      <c r="M94" s="40">
        <f t="shared" si="10"/>
        <v>-3.8774374735626829E-7</v>
      </c>
      <c r="N94" s="40">
        <f t="shared" si="12"/>
        <v>-4.6529637426499543E-2</v>
      </c>
      <c r="Q94" s="3"/>
    </row>
    <row r="95" spans="7:17" x14ac:dyDescent="0.25">
      <c r="G95" s="37">
        <v>92</v>
      </c>
      <c r="H95" s="38"/>
      <c r="I95" s="39">
        <f t="shared" si="8"/>
        <v>0</v>
      </c>
      <c r="J95" s="39">
        <f t="shared" si="11"/>
        <v>0</v>
      </c>
      <c r="K95" s="40">
        <f t="shared" si="9"/>
        <v>3.877469785541629E-7</v>
      </c>
      <c r="L95" s="40">
        <f t="shared" si="7"/>
        <v>0</v>
      </c>
      <c r="M95" s="40">
        <f t="shared" si="10"/>
        <v>-3.877469785541629E-7</v>
      </c>
      <c r="N95" s="40">
        <f t="shared" si="12"/>
        <v>-4.6530025173478096E-2</v>
      </c>
      <c r="Q95" s="3"/>
    </row>
    <row r="96" spans="7:17" x14ac:dyDescent="0.25">
      <c r="G96" s="37">
        <v>93</v>
      </c>
      <c r="H96" s="38"/>
      <c r="I96" s="39">
        <f t="shared" si="8"/>
        <v>0</v>
      </c>
      <c r="J96" s="39">
        <f t="shared" si="11"/>
        <v>0</v>
      </c>
      <c r="K96" s="40">
        <f t="shared" si="9"/>
        <v>3.877502097789841E-7</v>
      </c>
      <c r="L96" s="40">
        <f t="shared" si="7"/>
        <v>0</v>
      </c>
      <c r="M96" s="40">
        <f t="shared" si="10"/>
        <v>-3.877502097789841E-7</v>
      </c>
      <c r="N96" s="40">
        <f t="shared" si="12"/>
        <v>-4.6530412923687876E-2</v>
      </c>
      <c r="Q96" s="3"/>
    </row>
    <row r="97" spans="7:17" x14ac:dyDescent="0.25">
      <c r="G97" s="37">
        <v>94</v>
      </c>
      <c r="H97" s="38"/>
      <c r="I97" s="39">
        <f t="shared" si="8"/>
        <v>0</v>
      </c>
      <c r="J97" s="39">
        <f t="shared" si="11"/>
        <v>0</v>
      </c>
      <c r="K97" s="40">
        <f t="shared" si="9"/>
        <v>3.8775344103073232E-7</v>
      </c>
      <c r="L97" s="40">
        <f t="shared" si="7"/>
        <v>0</v>
      </c>
      <c r="M97" s="40">
        <f t="shared" si="10"/>
        <v>-3.8775344103073232E-7</v>
      </c>
      <c r="N97" s="40">
        <f t="shared" si="12"/>
        <v>-4.6530800677128906E-2</v>
      </c>
      <c r="Q97" s="3"/>
    </row>
    <row r="98" spans="7:17" x14ac:dyDescent="0.25">
      <c r="G98" s="37">
        <v>95</v>
      </c>
      <c r="H98" s="38"/>
      <c r="I98" s="39">
        <f t="shared" si="8"/>
        <v>0</v>
      </c>
      <c r="J98" s="39">
        <f t="shared" si="11"/>
        <v>0</v>
      </c>
      <c r="K98" s="40">
        <f t="shared" si="9"/>
        <v>3.8775667230940761E-7</v>
      </c>
      <c r="L98" s="40">
        <f t="shared" si="7"/>
        <v>0</v>
      </c>
      <c r="M98" s="40">
        <f t="shared" si="10"/>
        <v>-3.8775667230940761E-7</v>
      </c>
      <c r="N98" s="40">
        <f t="shared" si="12"/>
        <v>-4.6531188433801218E-2</v>
      </c>
      <c r="Q98" s="3"/>
    </row>
    <row r="99" spans="7:17" x14ac:dyDescent="0.25">
      <c r="G99" s="37">
        <v>96</v>
      </c>
      <c r="H99" s="38"/>
      <c r="I99" s="39">
        <f t="shared" si="8"/>
        <v>0</v>
      </c>
      <c r="J99" s="39">
        <f t="shared" si="11"/>
        <v>0</v>
      </c>
      <c r="K99" s="40">
        <f t="shared" si="9"/>
        <v>3.8775990361501018E-7</v>
      </c>
      <c r="L99" s="40">
        <f t="shared" si="7"/>
        <v>0</v>
      </c>
      <c r="M99" s="40">
        <f t="shared" si="10"/>
        <v>-3.8775990361501018E-7</v>
      </c>
      <c r="N99" s="40">
        <f t="shared" si="12"/>
        <v>-4.6531576193704835E-2</v>
      </c>
      <c r="Q99" s="3"/>
    </row>
    <row r="100" spans="7:17" x14ac:dyDescent="0.25">
      <c r="G100" s="37">
        <v>97</v>
      </c>
      <c r="H100" s="38"/>
      <c r="I100" s="39">
        <f t="shared" si="8"/>
        <v>0</v>
      </c>
      <c r="J100" s="39">
        <f t="shared" si="11"/>
        <v>0</v>
      </c>
      <c r="K100" s="40">
        <f t="shared" si="9"/>
        <v>3.8776313494754035E-7</v>
      </c>
      <c r="L100" s="40">
        <f t="shared" si="7"/>
        <v>0</v>
      </c>
      <c r="M100" s="40">
        <f t="shared" si="10"/>
        <v>-3.8776313494754035E-7</v>
      </c>
      <c r="N100" s="40">
        <f t="shared" si="12"/>
        <v>-4.6531963956839784E-2</v>
      </c>
      <c r="Q100" s="3"/>
    </row>
    <row r="101" spans="7:17" x14ac:dyDescent="0.25">
      <c r="G101" s="37">
        <v>98</v>
      </c>
      <c r="H101" s="38"/>
      <c r="I101" s="39">
        <f t="shared" si="8"/>
        <v>0</v>
      </c>
      <c r="J101" s="39">
        <f t="shared" si="11"/>
        <v>0</v>
      </c>
      <c r="K101" s="40">
        <f t="shared" si="9"/>
        <v>3.8776636630699823E-7</v>
      </c>
      <c r="L101" s="40">
        <f t="shared" si="7"/>
        <v>0</v>
      </c>
      <c r="M101" s="40">
        <f t="shared" si="10"/>
        <v>-3.8776636630699823E-7</v>
      </c>
      <c r="N101" s="40">
        <f t="shared" si="12"/>
        <v>-4.6532351723206092E-2</v>
      </c>
      <c r="Q101" s="3"/>
    </row>
    <row r="102" spans="7:17" x14ac:dyDescent="0.25">
      <c r="G102" s="37">
        <v>99</v>
      </c>
      <c r="H102" s="38"/>
      <c r="I102" s="39">
        <f t="shared" si="8"/>
        <v>0</v>
      </c>
      <c r="J102" s="39">
        <f t="shared" si="11"/>
        <v>0</v>
      </c>
      <c r="K102" s="40">
        <f t="shared" si="9"/>
        <v>3.8776959769338414E-7</v>
      </c>
      <c r="L102" s="40">
        <f t="shared" si="7"/>
        <v>0</v>
      </c>
      <c r="M102" s="40">
        <f t="shared" si="10"/>
        <v>-3.8776959769338414E-7</v>
      </c>
      <c r="N102" s="40">
        <f t="shared" si="12"/>
        <v>-4.6532739492803787E-2</v>
      </c>
      <c r="Q102" s="3"/>
    </row>
    <row r="103" spans="7:17" x14ac:dyDescent="0.25">
      <c r="G103" s="37">
        <v>100</v>
      </c>
      <c r="H103" s="38"/>
      <c r="I103" s="39">
        <f t="shared" si="8"/>
        <v>0</v>
      </c>
      <c r="J103" s="39">
        <f t="shared" si="11"/>
        <v>0</v>
      </c>
      <c r="K103" s="40">
        <f t="shared" si="9"/>
        <v>3.8777282910669828E-7</v>
      </c>
      <c r="L103" s="40">
        <f t="shared" si="7"/>
        <v>0</v>
      </c>
      <c r="M103" s="40">
        <f t="shared" si="10"/>
        <v>-3.8777282910669828E-7</v>
      </c>
      <c r="N103" s="40">
        <f t="shared" si="12"/>
        <v>-4.6533127265632891E-2</v>
      </c>
      <c r="Q103" s="3"/>
    </row>
    <row r="104" spans="7:17" x14ac:dyDescent="0.25">
      <c r="G104" s="37">
        <v>101</v>
      </c>
      <c r="H104" s="38"/>
      <c r="I104" s="39">
        <f t="shared" si="8"/>
        <v>0</v>
      </c>
      <c r="J104" s="39">
        <f t="shared" si="11"/>
        <v>0</v>
      </c>
      <c r="K104" s="40">
        <f t="shared" si="9"/>
        <v>3.8777606054694076E-7</v>
      </c>
      <c r="L104" s="40">
        <f t="shared" si="7"/>
        <v>0</v>
      </c>
      <c r="M104" s="40">
        <f t="shared" si="10"/>
        <v>-3.8777606054694076E-7</v>
      </c>
      <c r="N104" s="40">
        <f t="shared" si="12"/>
        <v>-4.6533515041693438E-2</v>
      </c>
      <c r="Q104" s="3"/>
    </row>
    <row r="105" spans="7:17" x14ac:dyDescent="0.25">
      <c r="G105" s="37">
        <v>102</v>
      </c>
      <c r="H105" s="38"/>
      <c r="I105" s="39">
        <f t="shared" si="8"/>
        <v>0</v>
      </c>
      <c r="J105" s="39">
        <f t="shared" si="11"/>
        <v>0</v>
      </c>
      <c r="K105" s="40">
        <f t="shared" si="9"/>
        <v>3.8777929201411201E-7</v>
      </c>
      <c r="L105" s="40">
        <f t="shared" si="7"/>
        <v>0</v>
      </c>
      <c r="M105" s="40">
        <f t="shared" si="10"/>
        <v>-3.8777929201411201E-7</v>
      </c>
      <c r="N105" s="40">
        <f t="shared" si="12"/>
        <v>-4.6533902820985455E-2</v>
      </c>
      <c r="Q105" s="3"/>
    </row>
    <row r="106" spans="7:17" x14ac:dyDescent="0.25">
      <c r="G106" s="37">
        <v>103</v>
      </c>
      <c r="H106" s="38"/>
      <c r="I106" s="39">
        <f t="shared" si="8"/>
        <v>0</v>
      </c>
      <c r="J106" s="39">
        <f t="shared" si="11"/>
        <v>0</v>
      </c>
      <c r="K106" s="40">
        <f t="shared" si="9"/>
        <v>3.8778252350821213E-7</v>
      </c>
      <c r="L106" s="40">
        <f t="shared" si="7"/>
        <v>0</v>
      </c>
      <c r="M106" s="40">
        <f t="shared" si="10"/>
        <v>-3.8778252350821213E-7</v>
      </c>
      <c r="N106" s="40">
        <f t="shared" si="12"/>
        <v>-4.6534290603508964E-2</v>
      </c>
      <c r="Q106" s="3"/>
    </row>
    <row r="107" spans="7:17" x14ac:dyDescent="0.25">
      <c r="G107" s="37">
        <v>104</v>
      </c>
      <c r="H107" s="38"/>
      <c r="I107" s="39">
        <f t="shared" si="8"/>
        <v>0</v>
      </c>
      <c r="J107" s="39">
        <f t="shared" si="11"/>
        <v>0</v>
      </c>
      <c r="K107" s="40">
        <f t="shared" si="9"/>
        <v>3.8778575502924134E-7</v>
      </c>
      <c r="L107" s="40">
        <f t="shared" si="7"/>
        <v>0</v>
      </c>
      <c r="M107" s="40">
        <f t="shared" si="10"/>
        <v>-3.8778575502924134E-7</v>
      </c>
      <c r="N107" s="40">
        <f t="shared" si="12"/>
        <v>-4.6534678389263992E-2</v>
      </c>
      <c r="Q107" s="3"/>
    </row>
    <row r="108" spans="7:17" x14ac:dyDescent="0.25">
      <c r="G108" s="37">
        <v>105</v>
      </c>
      <c r="H108" s="38"/>
      <c r="I108" s="39">
        <f t="shared" si="8"/>
        <v>0</v>
      </c>
      <c r="J108" s="39">
        <f t="shared" si="11"/>
        <v>0</v>
      </c>
      <c r="K108" s="40">
        <f t="shared" si="9"/>
        <v>3.8778898657719994E-7</v>
      </c>
      <c r="L108" s="40">
        <f t="shared" si="7"/>
        <v>0</v>
      </c>
      <c r="M108" s="40">
        <f t="shared" si="10"/>
        <v>-3.8778898657719994E-7</v>
      </c>
      <c r="N108" s="40">
        <f t="shared" si="12"/>
        <v>-4.6535066178250567E-2</v>
      </c>
      <c r="Q108" s="3"/>
    </row>
    <row r="109" spans="7:17" x14ac:dyDescent="0.25">
      <c r="G109" s="37">
        <v>106</v>
      </c>
      <c r="H109" s="38"/>
      <c r="I109" s="39">
        <f t="shared" si="8"/>
        <v>0</v>
      </c>
      <c r="J109" s="39">
        <f t="shared" si="11"/>
        <v>0</v>
      </c>
      <c r="K109" s="40">
        <f t="shared" si="9"/>
        <v>3.8779221815208805E-7</v>
      </c>
      <c r="L109" s="40">
        <f t="shared" si="7"/>
        <v>0</v>
      </c>
      <c r="M109" s="40">
        <f t="shared" si="10"/>
        <v>-3.8779221815208805E-7</v>
      </c>
      <c r="N109" s="40">
        <f t="shared" si="12"/>
        <v>-4.6535453970468717E-2</v>
      </c>
      <c r="Q109" s="3"/>
    </row>
    <row r="110" spans="7:17" x14ac:dyDescent="0.25">
      <c r="G110" s="37">
        <v>107</v>
      </c>
      <c r="H110" s="38"/>
      <c r="I110" s="39">
        <f t="shared" si="8"/>
        <v>0</v>
      </c>
      <c r="J110" s="39">
        <f t="shared" si="11"/>
        <v>0</v>
      </c>
      <c r="K110" s="40">
        <f t="shared" si="9"/>
        <v>3.8779544975390599E-7</v>
      </c>
      <c r="L110" s="40">
        <f t="shared" si="7"/>
        <v>0</v>
      </c>
      <c r="M110" s="40">
        <f t="shared" si="10"/>
        <v>-3.8779544975390599E-7</v>
      </c>
      <c r="N110" s="40">
        <f t="shared" si="12"/>
        <v>-4.6535841765918469E-2</v>
      </c>
      <c r="Q110" s="3"/>
    </row>
    <row r="111" spans="7:17" x14ac:dyDescent="0.25">
      <c r="G111" s="37">
        <v>108</v>
      </c>
      <c r="H111" s="38"/>
      <c r="I111" s="39">
        <f t="shared" si="8"/>
        <v>0</v>
      </c>
      <c r="J111" s="39">
        <f t="shared" si="11"/>
        <v>0</v>
      </c>
      <c r="K111" s="40">
        <f t="shared" si="9"/>
        <v>3.8779868138265396E-7</v>
      </c>
      <c r="L111" s="40">
        <f t="shared" si="7"/>
        <v>0</v>
      </c>
      <c r="M111" s="40">
        <f t="shared" si="10"/>
        <v>-3.8779868138265396E-7</v>
      </c>
      <c r="N111" s="40">
        <f t="shared" si="12"/>
        <v>-4.6536229564599851E-2</v>
      </c>
      <c r="Q111" s="3"/>
    </row>
    <row r="112" spans="7:17" x14ac:dyDescent="0.25">
      <c r="G112" s="37">
        <v>109</v>
      </c>
      <c r="H112" s="38"/>
      <c r="I112" s="39">
        <f t="shared" si="8"/>
        <v>0</v>
      </c>
      <c r="J112" s="39">
        <f t="shared" si="11"/>
        <v>0</v>
      </c>
      <c r="K112" s="40">
        <f t="shared" si="9"/>
        <v>3.8780191303833208E-7</v>
      </c>
      <c r="L112" s="40">
        <f t="shared" si="7"/>
        <v>0</v>
      </c>
      <c r="M112" s="40">
        <f t="shared" si="10"/>
        <v>-3.8780191303833208E-7</v>
      </c>
      <c r="N112" s="40">
        <f t="shared" si="12"/>
        <v>-4.6536617366512892E-2</v>
      </c>
      <c r="Q112" s="3"/>
    </row>
    <row r="113" spans="7:17" x14ac:dyDescent="0.25">
      <c r="G113" s="37">
        <v>110</v>
      </c>
      <c r="H113" s="38"/>
      <c r="I113" s="39">
        <f t="shared" si="8"/>
        <v>0</v>
      </c>
      <c r="J113" s="39">
        <f t="shared" si="11"/>
        <v>0</v>
      </c>
      <c r="K113" s="40">
        <f t="shared" si="9"/>
        <v>3.8780514472094081E-7</v>
      </c>
      <c r="L113" s="40">
        <f t="shared" si="7"/>
        <v>0</v>
      </c>
      <c r="M113" s="40">
        <f t="shared" si="10"/>
        <v>-3.8780514472094081E-7</v>
      </c>
      <c r="N113" s="40">
        <f t="shared" si="12"/>
        <v>-4.6537005171657611E-2</v>
      </c>
      <c r="Q113" s="3"/>
    </row>
    <row r="114" spans="7:17" x14ac:dyDescent="0.25">
      <c r="G114" s="37">
        <v>111</v>
      </c>
      <c r="H114" s="38"/>
      <c r="I114" s="39">
        <f t="shared" si="8"/>
        <v>0</v>
      </c>
      <c r="J114" s="39">
        <f t="shared" si="11"/>
        <v>0</v>
      </c>
      <c r="K114" s="40">
        <f t="shared" si="9"/>
        <v>3.8780837643048011E-7</v>
      </c>
      <c r="L114" s="40">
        <f t="shared" si="7"/>
        <v>0</v>
      </c>
      <c r="M114" s="40">
        <f t="shared" si="10"/>
        <v>-3.8780837643048011E-7</v>
      </c>
      <c r="N114" s="40">
        <f t="shared" si="12"/>
        <v>-4.6537392980034044E-2</v>
      </c>
      <c r="Q114" s="3"/>
    </row>
    <row r="115" spans="7:17" x14ac:dyDescent="0.25">
      <c r="G115" s="37">
        <v>112</v>
      </c>
      <c r="H115" s="38"/>
      <c r="I115" s="39">
        <f t="shared" si="8"/>
        <v>0</v>
      </c>
      <c r="J115" s="39">
        <f t="shared" si="11"/>
        <v>0</v>
      </c>
      <c r="K115" s="40">
        <f t="shared" si="9"/>
        <v>3.8781160816695034E-7</v>
      </c>
      <c r="L115" s="40">
        <f t="shared" si="7"/>
        <v>0</v>
      </c>
      <c r="M115" s="40">
        <f t="shared" si="10"/>
        <v>-3.8781160816695034E-7</v>
      </c>
      <c r="N115" s="40">
        <f t="shared" si="12"/>
        <v>-4.6537780791642211E-2</v>
      </c>
      <c r="Q115" s="3"/>
    </row>
    <row r="116" spans="7:17" x14ac:dyDescent="0.25">
      <c r="G116" s="37">
        <v>113</v>
      </c>
      <c r="H116" s="38"/>
      <c r="I116" s="39">
        <f t="shared" si="8"/>
        <v>0</v>
      </c>
      <c r="J116" s="39">
        <f t="shared" si="11"/>
        <v>0</v>
      </c>
      <c r="K116" s="40">
        <f t="shared" si="9"/>
        <v>3.8781483993035177E-7</v>
      </c>
      <c r="L116" s="40">
        <f t="shared" si="7"/>
        <v>0</v>
      </c>
      <c r="M116" s="40">
        <f t="shared" si="10"/>
        <v>-3.8781483993035177E-7</v>
      </c>
      <c r="N116" s="40">
        <f t="shared" si="12"/>
        <v>-4.653816860648214E-2</v>
      </c>
      <c r="Q116" s="3"/>
    </row>
    <row r="117" spans="7:17" x14ac:dyDescent="0.25">
      <c r="G117" s="37">
        <v>114</v>
      </c>
      <c r="H117" s="38"/>
      <c r="I117" s="39">
        <f t="shared" si="8"/>
        <v>0</v>
      </c>
      <c r="J117" s="39">
        <f t="shared" si="11"/>
        <v>0</v>
      </c>
      <c r="K117" s="40">
        <f t="shared" si="9"/>
        <v>3.8781807172068452E-7</v>
      </c>
      <c r="L117" s="40">
        <f t="shared" si="7"/>
        <v>0</v>
      </c>
      <c r="M117" s="40">
        <f t="shared" si="10"/>
        <v>-3.8781807172068452E-7</v>
      </c>
      <c r="N117" s="40">
        <f t="shared" si="12"/>
        <v>-4.6538556424553859E-2</v>
      </c>
      <c r="Q117" s="3"/>
    </row>
    <row r="118" spans="7:17" x14ac:dyDescent="0.25">
      <c r="G118" s="37">
        <v>115</v>
      </c>
      <c r="H118" s="38"/>
      <c r="I118" s="39">
        <f t="shared" si="8"/>
        <v>0</v>
      </c>
      <c r="J118" s="39">
        <f t="shared" si="11"/>
        <v>0</v>
      </c>
      <c r="K118" s="40">
        <f t="shared" si="9"/>
        <v>3.8782130353794888E-7</v>
      </c>
      <c r="L118" s="40">
        <f t="shared" si="7"/>
        <v>0</v>
      </c>
      <c r="M118" s="40">
        <f t="shared" si="10"/>
        <v>-3.8782130353794888E-7</v>
      </c>
      <c r="N118" s="40">
        <f t="shared" si="12"/>
        <v>-4.6538944245857396E-2</v>
      </c>
      <c r="Q118" s="3"/>
    </row>
    <row r="119" spans="7:17" x14ac:dyDescent="0.25">
      <c r="G119" s="37">
        <v>116</v>
      </c>
      <c r="H119" s="38"/>
      <c r="I119" s="39">
        <f t="shared" si="8"/>
        <v>0</v>
      </c>
      <c r="J119" s="39">
        <f t="shared" si="11"/>
        <v>0</v>
      </c>
      <c r="K119" s="40">
        <f t="shared" si="9"/>
        <v>3.8782453538214498E-7</v>
      </c>
      <c r="L119" s="40">
        <f t="shared" si="7"/>
        <v>0</v>
      </c>
      <c r="M119" s="40">
        <f t="shared" si="10"/>
        <v>-3.8782453538214498E-7</v>
      </c>
      <c r="N119" s="40">
        <f t="shared" si="12"/>
        <v>-4.6539332070392778E-2</v>
      </c>
      <c r="Q119" s="3"/>
    </row>
    <row r="120" spans="7:17" x14ac:dyDescent="0.25">
      <c r="G120" s="37">
        <v>117</v>
      </c>
      <c r="H120" s="38"/>
      <c r="I120" s="39">
        <f t="shared" si="8"/>
        <v>0</v>
      </c>
      <c r="J120" s="39">
        <f t="shared" si="11"/>
        <v>0</v>
      </c>
      <c r="K120" s="40">
        <f t="shared" si="9"/>
        <v>3.8782776725327317E-7</v>
      </c>
      <c r="L120" s="40">
        <f t="shared" si="7"/>
        <v>0</v>
      </c>
      <c r="M120" s="40">
        <f t="shared" si="10"/>
        <v>-3.8782776725327317E-7</v>
      </c>
      <c r="N120" s="40">
        <f t="shared" si="12"/>
        <v>-4.6539719898160033E-2</v>
      </c>
      <c r="Q120" s="3"/>
    </row>
    <row r="121" spans="7:17" x14ac:dyDescent="0.25">
      <c r="G121" s="37">
        <v>118</v>
      </c>
      <c r="H121" s="38"/>
      <c r="I121" s="39">
        <f t="shared" si="8"/>
        <v>0</v>
      </c>
      <c r="J121" s="39">
        <f t="shared" si="11"/>
        <v>0</v>
      </c>
      <c r="K121" s="40">
        <f t="shared" si="9"/>
        <v>3.8783099915133363E-7</v>
      </c>
      <c r="L121" s="40">
        <f t="shared" si="7"/>
        <v>0</v>
      </c>
      <c r="M121" s="40">
        <f t="shared" si="10"/>
        <v>-3.8783099915133363E-7</v>
      </c>
      <c r="N121" s="40">
        <f t="shared" si="12"/>
        <v>-4.6540107729159182E-2</v>
      </c>
      <c r="Q121" s="3"/>
    </row>
    <row r="122" spans="7:17" x14ac:dyDescent="0.25">
      <c r="G122" s="37">
        <v>119</v>
      </c>
      <c r="H122" s="38"/>
      <c r="I122" s="39">
        <f t="shared" si="8"/>
        <v>0</v>
      </c>
      <c r="J122" s="39">
        <f t="shared" si="11"/>
        <v>0</v>
      </c>
      <c r="K122" s="40">
        <f t="shared" si="9"/>
        <v>3.878342310763265E-7</v>
      </c>
      <c r="L122" s="40">
        <f t="shared" si="7"/>
        <v>0</v>
      </c>
      <c r="M122" s="40">
        <f t="shared" si="10"/>
        <v>-3.878342310763265E-7</v>
      </c>
      <c r="N122" s="40">
        <f t="shared" si="12"/>
        <v>-4.6540495563390259E-2</v>
      </c>
      <c r="Q122" s="3"/>
    </row>
    <row r="123" spans="7:17" x14ac:dyDescent="0.25">
      <c r="G123" s="37">
        <v>120</v>
      </c>
      <c r="H123" s="38"/>
      <c r="I123" s="39">
        <f t="shared" si="8"/>
        <v>0</v>
      </c>
      <c r="J123" s="39">
        <f t="shared" si="11"/>
        <v>0</v>
      </c>
      <c r="K123" s="40">
        <f t="shared" si="9"/>
        <v>3.8783746302825217E-7</v>
      </c>
      <c r="L123" s="40">
        <f t="shared" si="7"/>
        <v>0</v>
      </c>
      <c r="M123" s="40">
        <f t="shared" si="10"/>
        <v>-3.8783746302825217E-7</v>
      </c>
      <c r="N123" s="40">
        <f t="shared" si="12"/>
        <v>-4.6540883400853286E-2</v>
      </c>
      <c r="Q123" s="3"/>
    </row>
    <row r="124" spans="7:17" x14ac:dyDescent="0.25">
      <c r="G124" s="37">
        <v>121</v>
      </c>
      <c r="H124" s="38"/>
      <c r="I124" s="39">
        <f t="shared" si="8"/>
        <v>0</v>
      </c>
      <c r="J124" s="39">
        <f t="shared" si="11"/>
        <v>0</v>
      </c>
      <c r="K124" s="40">
        <f t="shared" si="9"/>
        <v>3.8784069500711073E-7</v>
      </c>
      <c r="L124" s="40">
        <f t="shared" si="7"/>
        <v>0</v>
      </c>
      <c r="M124" s="40">
        <f t="shared" si="10"/>
        <v>-3.8784069500711073E-7</v>
      </c>
      <c r="N124" s="40">
        <f t="shared" si="12"/>
        <v>-4.654127124154829E-2</v>
      </c>
      <c r="Q124" s="3"/>
    </row>
    <row r="125" spans="7:17" x14ac:dyDescent="0.25">
      <c r="G125" s="37">
        <v>122</v>
      </c>
      <c r="H125" s="38"/>
      <c r="I125" s="39">
        <f t="shared" si="8"/>
        <v>0</v>
      </c>
      <c r="J125" s="39">
        <f t="shared" si="11"/>
        <v>0</v>
      </c>
      <c r="K125" s="40">
        <f t="shared" si="9"/>
        <v>3.8784392701290239E-7</v>
      </c>
      <c r="L125" s="40">
        <f t="shared" si="7"/>
        <v>0</v>
      </c>
      <c r="M125" s="40">
        <f t="shared" si="10"/>
        <v>-3.8784392701290239E-7</v>
      </c>
      <c r="N125" s="40">
        <f t="shared" si="12"/>
        <v>-4.6541659085475307E-2</v>
      </c>
      <c r="Q125" s="3"/>
    </row>
    <row r="126" spans="7:17" x14ac:dyDescent="0.25">
      <c r="G126" s="37">
        <v>123</v>
      </c>
      <c r="H126" s="38"/>
      <c r="I126" s="39">
        <f t="shared" si="8"/>
        <v>0</v>
      </c>
      <c r="J126" s="39">
        <f t="shared" si="11"/>
        <v>0</v>
      </c>
      <c r="K126" s="40">
        <f t="shared" si="9"/>
        <v>3.8784715904562759E-7</v>
      </c>
      <c r="L126" s="40">
        <f t="shared" si="7"/>
        <v>0</v>
      </c>
      <c r="M126" s="40">
        <f t="shared" si="10"/>
        <v>-3.8784715904562759E-7</v>
      </c>
      <c r="N126" s="40">
        <f t="shared" si="12"/>
        <v>-4.6542046932634355E-2</v>
      </c>
      <c r="Q126" s="3"/>
    </row>
    <row r="127" spans="7:17" x14ac:dyDescent="0.25">
      <c r="G127" s="37">
        <v>124</v>
      </c>
      <c r="H127" s="38"/>
      <c r="I127" s="39">
        <f t="shared" si="8"/>
        <v>0</v>
      </c>
      <c r="J127" s="39">
        <f t="shared" si="11"/>
        <v>0</v>
      </c>
      <c r="K127" s="40">
        <f t="shared" si="9"/>
        <v>3.8785039110528631E-7</v>
      </c>
      <c r="L127" s="40">
        <f t="shared" si="7"/>
        <v>0</v>
      </c>
      <c r="M127" s="40">
        <f t="shared" si="10"/>
        <v>-3.8785039110528631E-7</v>
      </c>
      <c r="N127" s="40">
        <f t="shared" si="12"/>
        <v>-4.6542434783025458E-2</v>
      </c>
      <c r="Q127" s="3"/>
    </row>
    <row r="128" spans="7:17" x14ac:dyDescent="0.25">
      <c r="G128" s="37">
        <v>125</v>
      </c>
      <c r="H128" s="38"/>
      <c r="I128" s="39">
        <f t="shared" si="8"/>
        <v>0</v>
      </c>
      <c r="J128" s="39">
        <f t="shared" si="11"/>
        <v>0</v>
      </c>
      <c r="K128" s="40">
        <f t="shared" si="9"/>
        <v>3.8785362319187878E-7</v>
      </c>
      <c r="L128" s="40">
        <f t="shared" si="7"/>
        <v>0</v>
      </c>
      <c r="M128" s="40">
        <f t="shared" si="10"/>
        <v>-3.8785362319187878E-7</v>
      </c>
      <c r="N128" s="40">
        <f t="shared" si="12"/>
        <v>-4.6542822636648648E-2</v>
      </c>
      <c r="Q128" s="3"/>
    </row>
    <row r="129" spans="7:17" x14ac:dyDescent="0.25">
      <c r="G129" s="37">
        <v>126</v>
      </c>
      <c r="H129" s="38"/>
      <c r="I129" s="39">
        <f t="shared" si="8"/>
        <v>0</v>
      </c>
      <c r="J129" s="39">
        <f t="shared" si="11"/>
        <v>0</v>
      </c>
      <c r="K129" s="40">
        <f t="shared" si="9"/>
        <v>3.8785685530540541E-7</v>
      </c>
      <c r="L129" s="40">
        <f t="shared" si="7"/>
        <v>0</v>
      </c>
      <c r="M129" s="40">
        <f t="shared" si="10"/>
        <v>-3.8785685530540541E-7</v>
      </c>
      <c r="N129" s="40">
        <f t="shared" si="12"/>
        <v>-4.6543210493503955E-2</v>
      </c>
      <c r="Q129" s="3"/>
    </row>
    <row r="130" spans="7:17" x14ac:dyDescent="0.25">
      <c r="G130" s="37">
        <v>127</v>
      </c>
      <c r="H130" s="38"/>
      <c r="I130" s="39">
        <f t="shared" si="8"/>
        <v>0</v>
      </c>
      <c r="J130" s="39">
        <f t="shared" si="11"/>
        <v>0</v>
      </c>
      <c r="K130" s="40">
        <f t="shared" si="9"/>
        <v>3.8786008744586632E-7</v>
      </c>
      <c r="L130" s="40">
        <f t="shared" si="7"/>
        <v>0</v>
      </c>
      <c r="M130" s="40">
        <f t="shared" si="10"/>
        <v>-3.8786008744586632E-7</v>
      </c>
      <c r="N130" s="40">
        <f t="shared" si="12"/>
        <v>-4.6543598353591398E-2</v>
      </c>
      <c r="Q130" s="3"/>
    </row>
    <row r="131" spans="7:17" x14ac:dyDescent="0.25">
      <c r="G131" s="37">
        <v>128</v>
      </c>
      <c r="H131" s="38"/>
      <c r="I131" s="39">
        <f t="shared" si="8"/>
        <v>0</v>
      </c>
      <c r="J131" s="39">
        <f t="shared" si="11"/>
        <v>0</v>
      </c>
      <c r="K131" s="40">
        <f t="shared" si="9"/>
        <v>3.878633196132617E-7</v>
      </c>
      <c r="L131" s="40">
        <f t="shared" si="7"/>
        <v>0</v>
      </c>
      <c r="M131" s="40">
        <f t="shared" si="10"/>
        <v>-3.878633196132617E-7</v>
      </c>
      <c r="N131" s="40">
        <f t="shared" si="12"/>
        <v>-4.6543986216911012E-2</v>
      </c>
      <c r="Q131" s="3"/>
    </row>
    <row r="132" spans="7:17" x14ac:dyDescent="0.25">
      <c r="G132" s="37">
        <v>129</v>
      </c>
      <c r="H132" s="38"/>
      <c r="I132" s="39">
        <f t="shared" si="8"/>
        <v>0</v>
      </c>
      <c r="J132" s="39">
        <f t="shared" si="11"/>
        <v>0</v>
      </c>
      <c r="K132" s="40">
        <f t="shared" si="9"/>
        <v>3.8786655180759179E-7</v>
      </c>
      <c r="L132" s="40">
        <f t="shared" ref="L132:L195" si="13">IF(G132&lt;=$D$10,IF(G132&gt;$C$21,IF(G132&gt;$C$22,IF(G132&gt;$C$23,$D$24*$C$12+$E$24,$D$23*$C$12+$E$23),$D$22*$C$12+$E$22),$D$21*$C$12+$E$21),0)</f>
        <v>0</v>
      </c>
      <c r="M132" s="40">
        <f t="shared" si="10"/>
        <v>-3.8786655180759179E-7</v>
      </c>
      <c r="N132" s="40">
        <f t="shared" si="12"/>
        <v>-4.6544374083462819E-2</v>
      </c>
      <c r="Q132" s="3"/>
    </row>
    <row r="133" spans="7:17" x14ac:dyDescent="0.25">
      <c r="G133" s="37">
        <v>130</v>
      </c>
      <c r="H133" s="38"/>
      <c r="I133" s="39">
        <f t="shared" ref="I133:I196" si="14">IF(G133&lt;=$D$10,$C$14,0)</f>
        <v>0</v>
      </c>
      <c r="J133" s="39">
        <f t="shared" si="11"/>
        <v>0</v>
      </c>
      <c r="K133" s="40">
        <f t="shared" ref="K133:K196" si="15">IF(N132&lt;0,-N132*D$7/12,0)</f>
        <v>3.8786978402885688E-7</v>
      </c>
      <c r="L133" s="40">
        <f t="shared" si="13"/>
        <v>0</v>
      </c>
      <c r="M133" s="40">
        <f t="shared" ref="M133:M196" si="16">I133-K133-L133</f>
        <v>-3.8786978402885688E-7</v>
      </c>
      <c r="N133" s="40">
        <f t="shared" si="12"/>
        <v>-4.6544761953246847E-2</v>
      </c>
      <c r="Q133" s="3"/>
    </row>
    <row r="134" spans="7:17" x14ac:dyDescent="0.25">
      <c r="G134" s="37">
        <v>131</v>
      </c>
      <c r="H134" s="38"/>
      <c r="I134" s="39">
        <f t="shared" si="14"/>
        <v>0</v>
      </c>
      <c r="J134" s="39">
        <f t="shared" ref="J134:J197" si="17">I134</f>
        <v>0</v>
      </c>
      <c r="K134" s="40">
        <f t="shared" si="15"/>
        <v>3.8787301627705709E-7</v>
      </c>
      <c r="L134" s="40">
        <f t="shared" si="13"/>
        <v>0</v>
      </c>
      <c r="M134" s="40">
        <f t="shared" si="16"/>
        <v>-3.8787301627705709E-7</v>
      </c>
      <c r="N134" s="40">
        <f t="shared" ref="N134:N197" si="18">N133+M134</f>
        <v>-4.6545149826263121E-2</v>
      </c>
      <c r="Q134" s="3"/>
    </row>
    <row r="135" spans="7:17" x14ac:dyDescent="0.25">
      <c r="G135" s="37">
        <v>132</v>
      </c>
      <c r="H135" s="38"/>
      <c r="I135" s="39">
        <f t="shared" si="14"/>
        <v>0</v>
      </c>
      <c r="J135" s="39">
        <f t="shared" si="17"/>
        <v>0</v>
      </c>
      <c r="K135" s="40">
        <f t="shared" si="15"/>
        <v>3.8787624855219274E-7</v>
      </c>
      <c r="L135" s="40">
        <f t="shared" si="13"/>
        <v>0</v>
      </c>
      <c r="M135" s="40">
        <f t="shared" si="16"/>
        <v>-3.8787624855219274E-7</v>
      </c>
      <c r="N135" s="40">
        <f t="shared" si="18"/>
        <v>-4.6545537702511672E-2</v>
      </c>
      <c r="Q135" s="3"/>
    </row>
    <row r="136" spans="7:17" x14ac:dyDescent="0.25">
      <c r="G136" s="37">
        <v>133</v>
      </c>
      <c r="H136" s="38"/>
      <c r="I136" s="39">
        <f t="shared" si="14"/>
        <v>0</v>
      </c>
      <c r="J136" s="39">
        <f t="shared" si="17"/>
        <v>0</v>
      </c>
      <c r="K136" s="40">
        <f t="shared" si="15"/>
        <v>3.8787948085426393E-7</v>
      </c>
      <c r="L136" s="40">
        <f t="shared" si="13"/>
        <v>0</v>
      </c>
      <c r="M136" s="40">
        <f t="shared" si="16"/>
        <v>-3.8787948085426393E-7</v>
      </c>
      <c r="N136" s="40">
        <f t="shared" si="18"/>
        <v>-4.6545925581992525E-2</v>
      </c>
      <c r="Q136" s="3"/>
    </row>
    <row r="137" spans="7:17" x14ac:dyDescent="0.25">
      <c r="G137" s="37">
        <v>134</v>
      </c>
      <c r="H137" s="38"/>
      <c r="I137" s="39">
        <f t="shared" si="14"/>
        <v>0</v>
      </c>
      <c r="J137" s="39">
        <f t="shared" si="17"/>
        <v>0</v>
      </c>
      <c r="K137" s="40">
        <f t="shared" si="15"/>
        <v>3.8788271318327103E-7</v>
      </c>
      <c r="L137" s="40">
        <f t="shared" si="13"/>
        <v>0</v>
      </c>
      <c r="M137" s="40">
        <f t="shared" si="16"/>
        <v>-3.8788271318327103E-7</v>
      </c>
      <c r="N137" s="40">
        <f t="shared" si="18"/>
        <v>-4.654631346470571E-2</v>
      </c>
      <c r="Q137" s="3"/>
    </row>
    <row r="138" spans="7:17" x14ac:dyDescent="0.25">
      <c r="G138" s="37">
        <v>135</v>
      </c>
      <c r="H138" s="38"/>
      <c r="I138" s="39">
        <f t="shared" si="14"/>
        <v>0</v>
      </c>
      <c r="J138" s="39">
        <f t="shared" si="17"/>
        <v>0</v>
      </c>
      <c r="K138" s="40">
        <f t="shared" si="15"/>
        <v>3.8788594553921426E-7</v>
      </c>
      <c r="L138" s="40">
        <f t="shared" si="13"/>
        <v>0</v>
      </c>
      <c r="M138" s="40">
        <f t="shared" si="16"/>
        <v>-3.8788594553921426E-7</v>
      </c>
      <c r="N138" s="40">
        <f t="shared" si="18"/>
        <v>-4.6546701350651247E-2</v>
      </c>
      <c r="Q138" s="3"/>
    </row>
    <row r="139" spans="7:17" x14ac:dyDescent="0.25">
      <c r="G139" s="37">
        <v>136</v>
      </c>
      <c r="H139" s="38"/>
      <c r="I139" s="39">
        <f t="shared" si="14"/>
        <v>0</v>
      </c>
      <c r="J139" s="39">
        <f t="shared" si="17"/>
        <v>0</v>
      </c>
      <c r="K139" s="40">
        <f t="shared" si="15"/>
        <v>3.8788917792209377E-7</v>
      </c>
      <c r="L139" s="40">
        <f t="shared" si="13"/>
        <v>0</v>
      </c>
      <c r="M139" s="40">
        <f t="shared" si="16"/>
        <v>-3.8788917792209377E-7</v>
      </c>
      <c r="N139" s="40">
        <f t="shared" si="18"/>
        <v>-4.654708923982917E-2</v>
      </c>
      <c r="Q139" s="3"/>
    </row>
    <row r="140" spans="7:17" x14ac:dyDescent="0.25">
      <c r="G140" s="37">
        <v>137</v>
      </c>
      <c r="H140" s="38"/>
      <c r="I140" s="39">
        <f t="shared" si="14"/>
        <v>0</v>
      </c>
      <c r="J140" s="39">
        <f t="shared" si="17"/>
        <v>0</v>
      </c>
      <c r="K140" s="40">
        <f t="shared" si="15"/>
        <v>3.8789241033190978E-7</v>
      </c>
      <c r="L140" s="40">
        <f t="shared" si="13"/>
        <v>0</v>
      </c>
      <c r="M140" s="40">
        <f t="shared" si="16"/>
        <v>-3.8789241033190978E-7</v>
      </c>
      <c r="N140" s="40">
        <f t="shared" si="18"/>
        <v>-4.6547477132239501E-2</v>
      </c>
      <c r="Q140" s="3"/>
    </row>
    <row r="141" spans="7:17" x14ac:dyDescent="0.25">
      <c r="G141" s="37">
        <v>138</v>
      </c>
      <c r="H141" s="38"/>
      <c r="I141" s="39">
        <f t="shared" si="14"/>
        <v>0</v>
      </c>
      <c r="J141" s="39">
        <f t="shared" si="17"/>
        <v>0</v>
      </c>
      <c r="K141" s="40">
        <f t="shared" si="15"/>
        <v>3.8789564276866254E-7</v>
      </c>
      <c r="L141" s="40">
        <f t="shared" si="13"/>
        <v>0</v>
      </c>
      <c r="M141" s="40">
        <f t="shared" si="16"/>
        <v>-3.8789564276866254E-7</v>
      </c>
      <c r="N141" s="40">
        <f t="shared" si="18"/>
        <v>-4.6547865027882267E-2</v>
      </c>
      <c r="Q141" s="3"/>
    </row>
    <row r="142" spans="7:17" x14ac:dyDescent="0.25">
      <c r="G142" s="37">
        <v>139</v>
      </c>
      <c r="H142" s="38"/>
      <c r="I142" s="39">
        <f t="shared" si="14"/>
        <v>0</v>
      </c>
      <c r="J142" s="39">
        <f t="shared" si="17"/>
        <v>0</v>
      </c>
      <c r="K142" s="40">
        <f t="shared" si="15"/>
        <v>3.8789887523235228E-7</v>
      </c>
      <c r="L142" s="40">
        <f t="shared" si="13"/>
        <v>0</v>
      </c>
      <c r="M142" s="40">
        <f t="shared" si="16"/>
        <v>-3.8789887523235228E-7</v>
      </c>
      <c r="N142" s="40">
        <f t="shared" si="18"/>
        <v>-4.6548252926757502E-2</v>
      </c>
      <c r="Q142" s="3"/>
    </row>
    <row r="143" spans="7:17" x14ac:dyDescent="0.25">
      <c r="G143" s="37">
        <v>140</v>
      </c>
      <c r="H143" s="38"/>
      <c r="I143" s="39">
        <f t="shared" si="14"/>
        <v>0</v>
      </c>
      <c r="J143" s="39">
        <f t="shared" si="17"/>
        <v>0</v>
      </c>
      <c r="K143" s="40">
        <f t="shared" si="15"/>
        <v>3.8790210772297925E-7</v>
      </c>
      <c r="L143" s="40">
        <f t="shared" si="13"/>
        <v>0</v>
      </c>
      <c r="M143" s="40">
        <f t="shared" si="16"/>
        <v>-3.8790210772297925E-7</v>
      </c>
      <c r="N143" s="40">
        <f t="shared" si="18"/>
        <v>-4.6548640828865229E-2</v>
      </c>
      <c r="Q143" s="3"/>
    </row>
    <row r="144" spans="7:17" x14ac:dyDescent="0.25">
      <c r="G144" s="37">
        <v>141</v>
      </c>
      <c r="H144" s="38"/>
      <c r="I144" s="39">
        <f t="shared" si="14"/>
        <v>0</v>
      </c>
      <c r="J144" s="39">
        <f t="shared" si="17"/>
        <v>0</v>
      </c>
      <c r="K144" s="40">
        <f t="shared" si="15"/>
        <v>3.8790534024054361E-7</v>
      </c>
      <c r="L144" s="40">
        <f t="shared" si="13"/>
        <v>0</v>
      </c>
      <c r="M144" s="40">
        <f t="shared" si="16"/>
        <v>-3.8790534024054361E-7</v>
      </c>
      <c r="N144" s="40">
        <f t="shared" si="18"/>
        <v>-4.6549028734205466E-2</v>
      </c>
      <c r="Q144" s="3"/>
    </row>
    <row r="145" spans="7:17" x14ac:dyDescent="0.25">
      <c r="G145" s="37">
        <v>142</v>
      </c>
      <c r="H145" s="38"/>
      <c r="I145" s="39">
        <f t="shared" si="14"/>
        <v>0</v>
      </c>
      <c r="J145" s="39">
        <f t="shared" si="17"/>
        <v>0</v>
      </c>
      <c r="K145" s="40">
        <f t="shared" si="15"/>
        <v>3.8790857278504553E-7</v>
      </c>
      <c r="L145" s="40">
        <f t="shared" si="13"/>
        <v>0</v>
      </c>
      <c r="M145" s="40">
        <f t="shared" si="16"/>
        <v>-3.8790857278504553E-7</v>
      </c>
      <c r="N145" s="40">
        <f t="shared" si="18"/>
        <v>-4.654941664277825E-2</v>
      </c>
      <c r="Q145" s="3"/>
    </row>
    <row r="146" spans="7:17" x14ac:dyDescent="0.25">
      <c r="G146" s="37">
        <v>143</v>
      </c>
      <c r="H146" s="38"/>
      <c r="I146" s="39">
        <f t="shared" si="14"/>
        <v>0</v>
      </c>
      <c r="J146" s="39">
        <f t="shared" si="17"/>
        <v>0</v>
      </c>
      <c r="K146" s="40">
        <f t="shared" si="15"/>
        <v>3.8791180535648548E-7</v>
      </c>
      <c r="L146" s="40">
        <f t="shared" si="13"/>
        <v>0</v>
      </c>
      <c r="M146" s="40">
        <f t="shared" si="16"/>
        <v>-3.8791180535648548E-7</v>
      </c>
      <c r="N146" s="40">
        <f t="shared" si="18"/>
        <v>-4.6549804554583608E-2</v>
      </c>
      <c r="Q146" s="3"/>
    </row>
    <row r="147" spans="7:17" x14ac:dyDescent="0.25">
      <c r="G147" s="37">
        <v>144</v>
      </c>
      <c r="H147" s="38"/>
      <c r="I147" s="39">
        <f t="shared" si="14"/>
        <v>0</v>
      </c>
      <c r="J147" s="39">
        <f t="shared" si="17"/>
        <v>0</v>
      </c>
      <c r="K147" s="40">
        <f t="shared" si="15"/>
        <v>3.8791503795486341E-7</v>
      </c>
      <c r="L147" s="40">
        <f t="shared" si="13"/>
        <v>0</v>
      </c>
      <c r="M147" s="40">
        <f t="shared" si="16"/>
        <v>-3.8791503795486341E-7</v>
      </c>
      <c r="N147" s="40">
        <f t="shared" si="18"/>
        <v>-4.6550192469621561E-2</v>
      </c>
      <c r="Q147" s="3"/>
    </row>
    <row r="148" spans="7:17" x14ac:dyDescent="0.25">
      <c r="G148" s="37">
        <v>145</v>
      </c>
      <c r="H148" s="38"/>
      <c r="I148" s="39">
        <f t="shared" si="14"/>
        <v>0</v>
      </c>
      <c r="J148" s="39">
        <f t="shared" si="17"/>
        <v>0</v>
      </c>
      <c r="K148" s="40">
        <f t="shared" si="15"/>
        <v>3.8791827058017974E-7</v>
      </c>
      <c r="L148" s="40">
        <f t="shared" si="13"/>
        <v>0</v>
      </c>
      <c r="M148" s="40">
        <f t="shared" si="16"/>
        <v>-3.8791827058017974E-7</v>
      </c>
      <c r="N148" s="40">
        <f t="shared" si="18"/>
        <v>-4.6550580387892143E-2</v>
      </c>
      <c r="Q148" s="3"/>
    </row>
    <row r="149" spans="7:17" x14ac:dyDescent="0.25">
      <c r="G149" s="37">
        <v>146</v>
      </c>
      <c r="H149" s="38"/>
      <c r="I149" s="39">
        <f t="shared" si="14"/>
        <v>0</v>
      </c>
      <c r="J149" s="39">
        <f t="shared" si="17"/>
        <v>0</v>
      </c>
      <c r="K149" s="40">
        <f t="shared" si="15"/>
        <v>3.8792150323243457E-7</v>
      </c>
      <c r="L149" s="40">
        <f t="shared" si="13"/>
        <v>0</v>
      </c>
      <c r="M149" s="40">
        <f t="shared" si="16"/>
        <v>-3.8792150323243457E-7</v>
      </c>
      <c r="N149" s="40">
        <f t="shared" si="18"/>
        <v>-4.6550968309395375E-2</v>
      </c>
      <c r="Q149" s="3"/>
    </row>
    <row r="150" spans="7:17" x14ac:dyDescent="0.25">
      <c r="G150" s="37">
        <v>147</v>
      </c>
      <c r="H150" s="38"/>
      <c r="I150" s="39">
        <f t="shared" si="14"/>
        <v>0</v>
      </c>
      <c r="J150" s="39">
        <f t="shared" si="17"/>
        <v>0</v>
      </c>
      <c r="K150" s="40">
        <f t="shared" si="15"/>
        <v>3.8792473591162812E-7</v>
      </c>
      <c r="L150" s="40">
        <f t="shared" si="13"/>
        <v>0</v>
      </c>
      <c r="M150" s="40">
        <f t="shared" si="16"/>
        <v>-3.8792473591162812E-7</v>
      </c>
      <c r="N150" s="40">
        <f t="shared" si="18"/>
        <v>-4.6551356234131286E-2</v>
      </c>
      <c r="Q150" s="3"/>
    </row>
    <row r="151" spans="7:17" x14ac:dyDescent="0.25">
      <c r="G151" s="37">
        <v>148</v>
      </c>
      <c r="H151" s="38"/>
      <c r="I151" s="39">
        <f t="shared" si="14"/>
        <v>0</v>
      </c>
      <c r="J151" s="39">
        <f t="shared" si="17"/>
        <v>0</v>
      </c>
      <c r="K151" s="40">
        <f t="shared" si="15"/>
        <v>3.8792796861776076E-7</v>
      </c>
      <c r="L151" s="40">
        <f t="shared" si="13"/>
        <v>0</v>
      </c>
      <c r="M151" s="40">
        <f t="shared" si="16"/>
        <v>-3.8792796861776076E-7</v>
      </c>
      <c r="N151" s="40">
        <f t="shared" si="18"/>
        <v>-4.6551744162099902E-2</v>
      </c>
      <c r="Q151" s="3"/>
    </row>
    <row r="152" spans="7:17" x14ac:dyDescent="0.25">
      <c r="G152" s="37">
        <v>149</v>
      </c>
      <c r="H152" s="38"/>
      <c r="I152" s="39">
        <f t="shared" si="14"/>
        <v>0</v>
      </c>
      <c r="J152" s="39">
        <f t="shared" si="17"/>
        <v>0</v>
      </c>
      <c r="K152" s="40">
        <f t="shared" si="15"/>
        <v>3.8793120135083255E-7</v>
      </c>
      <c r="L152" s="40">
        <f t="shared" si="13"/>
        <v>0</v>
      </c>
      <c r="M152" s="40">
        <f t="shared" si="16"/>
        <v>-3.8793120135083255E-7</v>
      </c>
      <c r="N152" s="40">
        <f t="shared" si="18"/>
        <v>-4.6552132093301252E-2</v>
      </c>
      <c r="Q152" s="3"/>
    </row>
    <row r="153" spans="7:17" x14ac:dyDescent="0.25">
      <c r="G153" s="37">
        <v>150</v>
      </c>
      <c r="H153" s="38"/>
      <c r="I153" s="39">
        <f t="shared" si="14"/>
        <v>0</v>
      </c>
      <c r="J153" s="39">
        <f t="shared" si="17"/>
        <v>0</v>
      </c>
      <c r="K153" s="40">
        <f t="shared" si="15"/>
        <v>3.8793443411084373E-7</v>
      </c>
      <c r="L153" s="40">
        <f t="shared" si="13"/>
        <v>0</v>
      </c>
      <c r="M153" s="40">
        <f t="shared" si="16"/>
        <v>-3.8793443411084373E-7</v>
      </c>
      <c r="N153" s="40">
        <f t="shared" si="18"/>
        <v>-4.6552520027735363E-2</v>
      </c>
      <c r="Q153" s="3"/>
    </row>
    <row r="154" spans="7:17" x14ac:dyDescent="0.25">
      <c r="G154" s="37">
        <v>151</v>
      </c>
      <c r="H154" s="38"/>
      <c r="I154" s="39">
        <f t="shared" si="14"/>
        <v>0</v>
      </c>
      <c r="J154" s="39">
        <f t="shared" si="17"/>
        <v>0</v>
      </c>
      <c r="K154" s="40">
        <f t="shared" si="15"/>
        <v>3.879376668977947E-7</v>
      </c>
      <c r="L154" s="40">
        <f t="shared" si="13"/>
        <v>0</v>
      </c>
      <c r="M154" s="40">
        <f t="shared" si="16"/>
        <v>-3.879376668977947E-7</v>
      </c>
      <c r="N154" s="40">
        <f t="shared" si="18"/>
        <v>-4.6552907965402263E-2</v>
      </c>
      <c r="Q154" s="3"/>
    </row>
    <row r="155" spans="7:17" x14ac:dyDescent="0.25">
      <c r="G155" s="37">
        <v>152</v>
      </c>
      <c r="H155" s="38"/>
      <c r="I155" s="39">
        <f t="shared" si="14"/>
        <v>0</v>
      </c>
      <c r="J155" s="39">
        <f t="shared" si="17"/>
        <v>0</v>
      </c>
      <c r="K155" s="40">
        <f t="shared" si="15"/>
        <v>3.8794089971168555E-7</v>
      </c>
      <c r="L155" s="40">
        <f t="shared" si="13"/>
        <v>0</v>
      </c>
      <c r="M155" s="40">
        <f t="shared" si="16"/>
        <v>-3.8794089971168555E-7</v>
      </c>
      <c r="N155" s="40">
        <f t="shared" si="18"/>
        <v>-4.6553295906301972E-2</v>
      </c>
      <c r="Q155" s="3"/>
    </row>
    <row r="156" spans="7:17" x14ac:dyDescent="0.25">
      <c r="G156" s="37">
        <v>153</v>
      </c>
      <c r="H156" s="38"/>
      <c r="I156" s="39">
        <f t="shared" si="14"/>
        <v>0</v>
      </c>
      <c r="J156" s="39">
        <f t="shared" si="17"/>
        <v>0</v>
      </c>
      <c r="K156" s="40">
        <f t="shared" si="15"/>
        <v>3.8794413255251649E-7</v>
      </c>
      <c r="L156" s="40">
        <f t="shared" si="13"/>
        <v>0</v>
      </c>
      <c r="M156" s="40">
        <f t="shared" si="16"/>
        <v>-3.8794413255251649E-7</v>
      </c>
      <c r="N156" s="40">
        <f t="shared" si="18"/>
        <v>-4.6553683850434527E-2</v>
      </c>
      <c r="Q156" s="3"/>
    </row>
    <row r="157" spans="7:17" x14ac:dyDescent="0.25">
      <c r="G157" s="37">
        <v>154</v>
      </c>
      <c r="H157" s="38"/>
      <c r="I157" s="39">
        <f t="shared" si="14"/>
        <v>0</v>
      </c>
      <c r="J157" s="39">
        <f t="shared" si="17"/>
        <v>0</v>
      </c>
      <c r="K157" s="40">
        <f t="shared" si="15"/>
        <v>3.8794736542028774E-7</v>
      </c>
      <c r="L157" s="40">
        <f t="shared" si="13"/>
        <v>0</v>
      </c>
      <c r="M157" s="40">
        <f t="shared" si="16"/>
        <v>-3.8794736542028774E-7</v>
      </c>
      <c r="N157" s="40">
        <f t="shared" si="18"/>
        <v>-4.6554071797799947E-2</v>
      </c>
      <c r="Q157" s="3"/>
    </row>
    <row r="158" spans="7:17" x14ac:dyDescent="0.25">
      <c r="G158" s="37">
        <v>155</v>
      </c>
      <c r="H158" s="38"/>
      <c r="I158" s="39">
        <f t="shared" si="14"/>
        <v>0</v>
      </c>
      <c r="J158" s="39">
        <f t="shared" si="17"/>
        <v>0</v>
      </c>
      <c r="K158" s="40">
        <f t="shared" si="15"/>
        <v>3.8795059831499956E-7</v>
      </c>
      <c r="L158" s="40">
        <f t="shared" si="13"/>
        <v>0</v>
      </c>
      <c r="M158" s="40">
        <f t="shared" si="16"/>
        <v>-3.8795059831499956E-7</v>
      </c>
      <c r="N158" s="40">
        <f t="shared" si="18"/>
        <v>-4.6554459748398259E-2</v>
      </c>
      <c r="Q158" s="3"/>
    </row>
    <row r="159" spans="7:17" x14ac:dyDescent="0.25">
      <c r="G159" s="37">
        <v>156</v>
      </c>
      <c r="H159" s="38"/>
      <c r="I159" s="39">
        <f t="shared" si="14"/>
        <v>0</v>
      </c>
      <c r="J159" s="39">
        <f t="shared" si="17"/>
        <v>0</v>
      </c>
      <c r="K159" s="40">
        <f t="shared" si="15"/>
        <v>3.8795383123665217E-7</v>
      </c>
      <c r="L159" s="40">
        <f t="shared" si="13"/>
        <v>0</v>
      </c>
      <c r="M159" s="40">
        <f t="shared" si="16"/>
        <v>-3.8795383123665217E-7</v>
      </c>
      <c r="N159" s="40">
        <f t="shared" si="18"/>
        <v>-4.6554847702229493E-2</v>
      </c>
      <c r="Q159" s="3"/>
    </row>
    <row r="160" spans="7:17" x14ac:dyDescent="0.25">
      <c r="G160" s="37">
        <v>157</v>
      </c>
      <c r="H160" s="38"/>
      <c r="I160" s="39">
        <f t="shared" si="14"/>
        <v>0</v>
      </c>
      <c r="J160" s="39">
        <f t="shared" si="17"/>
        <v>0</v>
      </c>
      <c r="K160" s="40">
        <f t="shared" si="15"/>
        <v>3.8795706418524577E-7</v>
      </c>
      <c r="L160" s="40">
        <f t="shared" si="13"/>
        <v>0</v>
      </c>
      <c r="M160" s="40">
        <f t="shared" si="16"/>
        <v>-3.8795706418524577E-7</v>
      </c>
      <c r="N160" s="40">
        <f t="shared" si="18"/>
        <v>-4.6555235659293676E-2</v>
      </c>
      <c r="Q160" s="3"/>
    </row>
    <row r="161" spans="7:17" x14ac:dyDescent="0.25">
      <c r="G161" s="37">
        <v>158</v>
      </c>
      <c r="H161" s="38"/>
      <c r="I161" s="39">
        <f t="shared" si="14"/>
        <v>0</v>
      </c>
      <c r="J161" s="39">
        <f t="shared" si="17"/>
        <v>0</v>
      </c>
      <c r="K161" s="40">
        <f t="shared" si="15"/>
        <v>3.8796029716078062E-7</v>
      </c>
      <c r="L161" s="40">
        <f t="shared" si="13"/>
        <v>0</v>
      </c>
      <c r="M161" s="40">
        <f t="shared" si="16"/>
        <v>-3.8796029716078062E-7</v>
      </c>
      <c r="N161" s="40">
        <f t="shared" si="18"/>
        <v>-4.6555623619590834E-2</v>
      </c>
      <c r="Q161" s="3"/>
    </row>
    <row r="162" spans="7:17" x14ac:dyDescent="0.25">
      <c r="G162" s="37">
        <v>159</v>
      </c>
      <c r="H162" s="38"/>
      <c r="I162" s="39">
        <f t="shared" si="14"/>
        <v>0</v>
      </c>
      <c r="J162" s="39">
        <f t="shared" si="17"/>
        <v>0</v>
      </c>
      <c r="K162" s="40">
        <f t="shared" si="15"/>
        <v>3.8796353016325695E-7</v>
      </c>
      <c r="L162" s="40">
        <f t="shared" si="13"/>
        <v>0</v>
      </c>
      <c r="M162" s="40">
        <f t="shared" si="16"/>
        <v>-3.8796353016325695E-7</v>
      </c>
      <c r="N162" s="40">
        <f t="shared" si="18"/>
        <v>-4.6556011583120997E-2</v>
      </c>
      <c r="Q162" s="3"/>
    </row>
    <row r="163" spans="7:17" x14ac:dyDescent="0.25">
      <c r="G163" s="37">
        <v>160</v>
      </c>
      <c r="H163" s="38"/>
      <c r="I163" s="39">
        <f t="shared" si="14"/>
        <v>0</v>
      </c>
      <c r="J163" s="39">
        <f t="shared" si="17"/>
        <v>0</v>
      </c>
      <c r="K163" s="40">
        <f t="shared" si="15"/>
        <v>3.8796676319267496E-7</v>
      </c>
      <c r="L163" s="40">
        <f t="shared" si="13"/>
        <v>0</v>
      </c>
      <c r="M163" s="40">
        <f t="shared" si="16"/>
        <v>-3.8796676319267496E-7</v>
      </c>
      <c r="N163" s="40">
        <f t="shared" si="18"/>
        <v>-4.6556399549884192E-2</v>
      </c>
      <c r="Q163" s="3"/>
    </row>
    <row r="164" spans="7:17" x14ac:dyDescent="0.25">
      <c r="G164" s="37">
        <v>161</v>
      </c>
      <c r="H164" s="38"/>
      <c r="I164" s="39">
        <f t="shared" si="14"/>
        <v>0</v>
      </c>
      <c r="J164" s="39">
        <f t="shared" si="17"/>
        <v>0</v>
      </c>
      <c r="K164" s="40">
        <f t="shared" si="15"/>
        <v>3.8796999624903498E-7</v>
      </c>
      <c r="L164" s="40">
        <f t="shared" si="13"/>
        <v>0</v>
      </c>
      <c r="M164" s="40">
        <f t="shared" si="16"/>
        <v>-3.8796999624903498E-7</v>
      </c>
      <c r="N164" s="40">
        <f t="shared" si="18"/>
        <v>-4.655678751988044E-2</v>
      </c>
      <c r="Q164" s="3"/>
    </row>
    <row r="165" spans="7:17" x14ac:dyDescent="0.25">
      <c r="G165" s="37">
        <v>162</v>
      </c>
      <c r="H165" s="38"/>
      <c r="I165" s="39">
        <f t="shared" si="14"/>
        <v>0</v>
      </c>
      <c r="J165" s="39">
        <f t="shared" si="17"/>
        <v>0</v>
      </c>
      <c r="K165" s="40">
        <f t="shared" si="15"/>
        <v>3.8797322933233704E-7</v>
      </c>
      <c r="L165" s="40">
        <f t="shared" si="13"/>
        <v>0</v>
      </c>
      <c r="M165" s="40">
        <f t="shared" si="16"/>
        <v>-3.8797322933233704E-7</v>
      </c>
      <c r="N165" s="40">
        <f t="shared" si="18"/>
        <v>-4.6557175493109774E-2</v>
      </c>
      <c r="Q165" s="3"/>
    </row>
    <row r="166" spans="7:17" x14ac:dyDescent="0.25">
      <c r="G166" s="37">
        <v>163</v>
      </c>
      <c r="H166" s="38"/>
      <c r="I166" s="39">
        <f t="shared" si="14"/>
        <v>0</v>
      </c>
      <c r="J166" s="39">
        <f t="shared" si="17"/>
        <v>0</v>
      </c>
      <c r="K166" s="40">
        <f t="shared" si="15"/>
        <v>3.8797646244258143E-7</v>
      </c>
      <c r="L166" s="40">
        <f t="shared" si="13"/>
        <v>0</v>
      </c>
      <c r="M166" s="40">
        <f t="shared" si="16"/>
        <v>-3.8797646244258143E-7</v>
      </c>
      <c r="N166" s="40">
        <f t="shared" si="18"/>
        <v>-4.6557563469572218E-2</v>
      </c>
      <c r="Q166" s="3"/>
    </row>
    <row r="167" spans="7:17" x14ac:dyDescent="0.25">
      <c r="G167" s="37">
        <v>164</v>
      </c>
      <c r="H167" s="38"/>
      <c r="I167" s="39">
        <f t="shared" si="14"/>
        <v>0</v>
      </c>
      <c r="J167" s="39">
        <f t="shared" si="17"/>
        <v>0</v>
      </c>
      <c r="K167" s="40">
        <f t="shared" si="15"/>
        <v>3.879796955797685E-7</v>
      </c>
      <c r="L167" s="40">
        <f t="shared" si="13"/>
        <v>0</v>
      </c>
      <c r="M167" s="40">
        <f t="shared" si="16"/>
        <v>-3.879796955797685E-7</v>
      </c>
      <c r="N167" s="40">
        <f t="shared" si="18"/>
        <v>-4.6557951449267797E-2</v>
      </c>
      <c r="Q167" s="3"/>
    </row>
    <row r="168" spans="7:17" x14ac:dyDescent="0.25">
      <c r="G168" s="37">
        <v>165</v>
      </c>
      <c r="H168" s="38"/>
      <c r="I168" s="39">
        <f t="shared" si="14"/>
        <v>0</v>
      </c>
      <c r="J168" s="39">
        <f t="shared" si="17"/>
        <v>0</v>
      </c>
      <c r="K168" s="40">
        <f t="shared" si="15"/>
        <v>3.8798292874389831E-7</v>
      </c>
      <c r="L168" s="40">
        <f t="shared" si="13"/>
        <v>0</v>
      </c>
      <c r="M168" s="40">
        <f t="shared" si="16"/>
        <v>-3.8798292874389831E-7</v>
      </c>
      <c r="N168" s="40">
        <f t="shared" si="18"/>
        <v>-4.655833943219654E-2</v>
      </c>
      <c r="Q168" s="3"/>
    </row>
    <row r="169" spans="7:17" x14ac:dyDescent="0.25">
      <c r="G169" s="37">
        <v>166</v>
      </c>
      <c r="H169" s="38"/>
      <c r="I169" s="39">
        <f t="shared" si="14"/>
        <v>0</v>
      </c>
      <c r="J169" s="39">
        <f t="shared" si="17"/>
        <v>0</v>
      </c>
      <c r="K169" s="40">
        <f t="shared" si="15"/>
        <v>3.8798616193497113E-7</v>
      </c>
      <c r="L169" s="40">
        <f t="shared" si="13"/>
        <v>0</v>
      </c>
      <c r="M169" s="40">
        <f t="shared" si="16"/>
        <v>-3.8798616193497113E-7</v>
      </c>
      <c r="N169" s="40">
        <f t="shared" si="18"/>
        <v>-4.6558727418358474E-2</v>
      </c>
      <c r="Q169" s="3"/>
    </row>
    <row r="170" spans="7:17" x14ac:dyDescent="0.25">
      <c r="G170" s="37">
        <v>167</v>
      </c>
      <c r="H170" s="38"/>
      <c r="I170" s="39">
        <f t="shared" si="14"/>
        <v>0</v>
      </c>
      <c r="J170" s="39">
        <f t="shared" si="17"/>
        <v>0</v>
      </c>
      <c r="K170" s="40">
        <f t="shared" si="15"/>
        <v>3.8798939515298733E-7</v>
      </c>
      <c r="L170" s="40">
        <f t="shared" si="13"/>
        <v>0</v>
      </c>
      <c r="M170" s="40">
        <f t="shared" si="16"/>
        <v>-3.8798939515298733E-7</v>
      </c>
      <c r="N170" s="40">
        <f t="shared" si="18"/>
        <v>-4.6559115407753628E-2</v>
      </c>
      <c r="Q170" s="3"/>
    </row>
    <row r="171" spans="7:17" x14ac:dyDescent="0.25">
      <c r="G171" s="37">
        <v>168</v>
      </c>
      <c r="H171" s="38"/>
      <c r="I171" s="39">
        <f t="shared" si="14"/>
        <v>0</v>
      </c>
      <c r="J171" s="39">
        <f t="shared" si="17"/>
        <v>0</v>
      </c>
      <c r="K171" s="40">
        <f t="shared" si="15"/>
        <v>3.879926283979469E-7</v>
      </c>
      <c r="L171" s="40">
        <f t="shared" si="13"/>
        <v>0</v>
      </c>
      <c r="M171" s="40">
        <f t="shared" si="16"/>
        <v>-3.879926283979469E-7</v>
      </c>
      <c r="N171" s="40">
        <f t="shared" si="18"/>
        <v>-4.6559503400382028E-2</v>
      </c>
      <c r="Q171" s="3"/>
    </row>
    <row r="172" spans="7:17" x14ac:dyDescent="0.25">
      <c r="G172" s="37">
        <v>169</v>
      </c>
      <c r="H172" s="38"/>
      <c r="I172" s="39">
        <f t="shared" si="14"/>
        <v>0</v>
      </c>
      <c r="J172" s="39">
        <f t="shared" si="17"/>
        <v>0</v>
      </c>
      <c r="K172" s="40">
        <f t="shared" si="15"/>
        <v>3.8799586166985023E-7</v>
      </c>
      <c r="L172" s="40">
        <f t="shared" si="13"/>
        <v>0</v>
      </c>
      <c r="M172" s="40">
        <f t="shared" si="16"/>
        <v>-3.8799586166985023E-7</v>
      </c>
      <c r="N172" s="40">
        <f t="shared" si="18"/>
        <v>-4.6559891396243697E-2</v>
      </c>
      <c r="Q172" s="3"/>
    </row>
    <row r="173" spans="7:17" x14ac:dyDescent="0.25">
      <c r="G173" s="37">
        <v>170</v>
      </c>
      <c r="H173" s="38"/>
      <c r="I173" s="39">
        <f t="shared" si="14"/>
        <v>0</v>
      </c>
      <c r="J173" s="39">
        <f t="shared" si="17"/>
        <v>0</v>
      </c>
      <c r="K173" s="40">
        <f t="shared" si="15"/>
        <v>3.8799909496869745E-7</v>
      </c>
      <c r="L173" s="40">
        <f t="shared" si="13"/>
        <v>0</v>
      </c>
      <c r="M173" s="40">
        <f t="shared" si="16"/>
        <v>-3.8799909496869745E-7</v>
      </c>
      <c r="N173" s="40">
        <f t="shared" si="18"/>
        <v>-4.6560279395338668E-2</v>
      </c>
      <c r="Q173" s="3"/>
    </row>
    <row r="174" spans="7:17" x14ac:dyDescent="0.25">
      <c r="G174" s="37">
        <v>171</v>
      </c>
      <c r="H174" s="38"/>
      <c r="I174" s="39">
        <f t="shared" si="14"/>
        <v>0</v>
      </c>
      <c r="J174" s="39">
        <f t="shared" si="17"/>
        <v>0</v>
      </c>
      <c r="K174" s="40">
        <f t="shared" si="15"/>
        <v>3.8800232829448891E-7</v>
      </c>
      <c r="L174" s="40">
        <f t="shared" si="13"/>
        <v>0</v>
      </c>
      <c r="M174" s="40">
        <f t="shared" si="16"/>
        <v>-3.8800232829448891E-7</v>
      </c>
      <c r="N174" s="40">
        <f t="shared" si="18"/>
        <v>-4.6560667397666962E-2</v>
      </c>
      <c r="Q174" s="3"/>
    </row>
    <row r="175" spans="7:17" x14ac:dyDescent="0.25">
      <c r="G175" s="37">
        <v>172</v>
      </c>
      <c r="H175" s="38"/>
      <c r="I175" s="39">
        <f t="shared" si="14"/>
        <v>0</v>
      </c>
      <c r="J175" s="39">
        <f t="shared" si="17"/>
        <v>0</v>
      </c>
      <c r="K175" s="40">
        <f t="shared" si="15"/>
        <v>3.8800556164722469E-7</v>
      </c>
      <c r="L175" s="40">
        <f t="shared" si="13"/>
        <v>0</v>
      </c>
      <c r="M175" s="40">
        <f t="shared" si="16"/>
        <v>-3.8800556164722469E-7</v>
      </c>
      <c r="N175" s="40">
        <f t="shared" si="18"/>
        <v>-4.6561055403228607E-2</v>
      </c>
      <c r="Q175" s="3"/>
    </row>
    <row r="176" spans="7:17" x14ac:dyDescent="0.25">
      <c r="G176" s="37">
        <v>173</v>
      </c>
      <c r="H176" s="38"/>
      <c r="I176" s="39">
        <f t="shared" si="14"/>
        <v>0</v>
      </c>
      <c r="J176" s="39">
        <f t="shared" si="17"/>
        <v>0</v>
      </c>
      <c r="K176" s="40">
        <f t="shared" si="15"/>
        <v>3.8800879502690506E-7</v>
      </c>
      <c r="L176" s="40">
        <f t="shared" si="13"/>
        <v>0</v>
      </c>
      <c r="M176" s="40">
        <f t="shared" si="16"/>
        <v>-3.8800879502690506E-7</v>
      </c>
      <c r="N176" s="40">
        <f t="shared" si="18"/>
        <v>-4.6561443412023631E-2</v>
      </c>
      <c r="Q176" s="3"/>
    </row>
    <row r="177" spans="7:17" x14ac:dyDescent="0.25">
      <c r="G177" s="37">
        <v>174</v>
      </c>
      <c r="H177" s="38"/>
      <c r="I177" s="39">
        <f t="shared" si="14"/>
        <v>0</v>
      </c>
      <c r="J177" s="39">
        <f t="shared" si="17"/>
        <v>0</v>
      </c>
      <c r="K177" s="40">
        <f t="shared" si="15"/>
        <v>3.8801202843353025E-7</v>
      </c>
      <c r="L177" s="40">
        <f t="shared" si="13"/>
        <v>0</v>
      </c>
      <c r="M177" s="40">
        <f t="shared" si="16"/>
        <v>-3.8801202843353025E-7</v>
      </c>
      <c r="N177" s="40">
        <f t="shared" si="18"/>
        <v>-4.6561831424052062E-2</v>
      </c>
      <c r="Q177" s="3"/>
    </row>
    <row r="178" spans="7:17" x14ac:dyDescent="0.25">
      <c r="G178" s="37">
        <v>175</v>
      </c>
      <c r="H178" s="38"/>
      <c r="I178" s="39">
        <f t="shared" si="14"/>
        <v>0</v>
      </c>
      <c r="J178" s="39">
        <f t="shared" si="17"/>
        <v>0</v>
      </c>
      <c r="K178" s="40">
        <f t="shared" si="15"/>
        <v>3.8801526186710055E-7</v>
      </c>
      <c r="L178" s="40">
        <f t="shared" si="13"/>
        <v>0</v>
      </c>
      <c r="M178" s="40">
        <f t="shared" si="16"/>
        <v>-3.8801526186710055E-7</v>
      </c>
      <c r="N178" s="40">
        <f t="shared" si="18"/>
        <v>-4.6562219439313927E-2</v>
      </c>
      <c r="Q178" s="3"/>
    </row>
    <row r="179" spans="7:17" x14ac:dyDescent="0.25">
      <c r="G179" s="37">
        <v>176</v>
      </c>
      <c r="H179" s="38"/>
      <c r="I179" s="39">
        <f t="shared" si="14"/>
        <v>0</v>
      </c>
      <c r="J179" s="39">
        <f t="shared" si="17"/>
        <v>0</v>
      </c>
      <c r="K179" s="40">
        <f t="shared" si="15"/>
        <v>3.8801849532761609E-7</v>
      </c>
      <c r="L179" s="40">
        <f t="shared" si="13"/>
        <v>0</v>
      </c>
      <c r="M179" s="40">
        <f t="shared" si="16"/>
        <v>-3.8801849532761609E-7</v>
      </c>
      <c r="N179" s="40">
        <f t="shared" si="18"/>
        <v>-4.6562607457809255E-2</v>
      </c>
      <c r="Q179" s="3"/>
    </row>
    <row r="180" spans="7:17" x14ac:dyDescent="0.25">
      <c r="G180" s="37">
        <v>177</v>
      </c>
      <c r="H180" s="38"/>
      <c r="I180" s="39">
        <f t="shared" si="14"/>
        <v>0</v>
      </c>
      <c r="J180" s="39">
        <f t="shared" si="17"/>
        <v>0</v>
      </c>
      <c r="K180" s="40">
        <f t="shared" si="15"/>
        <v>3.8802172881507712E-7</v>
      </c>
      <c r="L180" s="40">
        <f t="shared" si="13"/>
        <v>0</v>
      </c>
      <c r="M180" s="40">
        <f t="shared" si="16"/>
        <v>-3.8802172881507712E-7</v>
      </c>
      <c r="N180" s="40">
        <f t="shared" si="18"/>
        <v>-4.6562995479538072E-2</v>
      </c>
      <c r="Q180" s="3"/>
    </row>
    <row r="181" spans="7:17" x14ac:dyDescent="0.25">
      <c r="G181" s="37">
        <v>178</v>
      </c>
      <c r="H181" s="38"/>
      <c r="I181" s="39">
        <f t="shared" si="14"/>
        <v>0</v>
      </c>
      <c r="J181" s="39">
        <f t="shared" si="17"/>
        <v>0</v>
      </c>
      <c r="K181" s="40">
        <f t="shared" si="15"/>
        <v>3.8802496232948396E-7</v>
      </c>
      <c r="L181" s="40">
        <f t="shared" si="13"/>
        <v>0</v>
      </c>
      <c r="M181" s="40">
        <f t="shared" si="16"/>
        <v>-3.8802496232948396E-7</v>
      </c>
      <c r="N181" s="40">
        <f t="shared" si="18"/>
        <v>-4.65633835045004E-2</v>
      </c>
      <c r="Q181" s="3"/>
    </row>
    <row r="182" spans="7:17" x14ac:dyDescent="0.25">
      <c r="G182" s="37">
        <v>179</v>
      </c>
      <c r="H182" s="38"/>
      <c r="I182" s="39">
        <f t="shared" si="14"/>
        <v>0</v>
      </c>
      <c r="J182" s="39">
        <f t="shared" si="17"/>
        <v>0</v>
      </c>
      <c r="K182" s="40">
        <f t="shared" si="15"/>
        <v>3.8802819587083667E-7</v>
      </c>
      <c r="L182" s="40">
        <f t="shared" si="13"/>
        <v>0</v>
      </c>
      <c r="M182" s="40">
        <f t="shared" si="16"/>
        <v>-3.8802819587083667E-7</v>
      </c>
      <c r="N182" s="40">
        <f t="shared" si="18"/>
        <v>-4.6563771532696273E-2</v>
      </c>
      <c r="Q182" s="3"/>
    </row>
    <row r="183" spans="7:17" x14ac:dyDescent="0.25">
      <c r="G183" s="37">
        <v>180</v>
      </c>
      <c r="H183" s="38"/>
      <c r="I183" s="39">
        <f t="shared" si="14"/>
        <v>0</v>
      </c>
      <c r="J183" s="39">
        <f t="shared" si="17"/>
        <v>0</v>
      </c>
      <c r="K183" s="40">
        <f t="shared" si="15"/>
        <v>3.8803142943913561E-7</v>
      </c>
      <c r="L183" s="40">
        <f t="shared" si="13"/>
        <v>0</v>
      </c>
      <c r="M183" s="40">
        <f t="shared" si="16"/>
        <v>-3.8803142943913561E-7</v>
      </c>
      <c r="N183" s="40">
        <f t="shared" si="18"/>
        <v>-4.6564159564125712E-2</v>
      </c>
      <c r="Q183" s="3"/>
    </row>
    <row r="184" spans="7:17" x14ac:dyDescent="0.25">
      <c r="G184" s="37">
        <v>181</v>
      </c>
      <c r="H184" s="38"/>
      <c r="I184" s="39">
        <f t="shared" si="14"/>
        <v>0</v>
      </c>
      <c r="J184" s="39">
        <f t="shared" si="17"/>
        <v>0</v>
      </c>
      <c r="K184" s="40">
        <f t="shared" si="15"/>
        <v>3.88034663034381E-7</v>
      </c>
      <c r="L184" s="40">
        <f t="shared" si="13"/>
        <v>0</v>
      </c>
      <c r="M184" s="40">
        <f t="shared" si="16"/>
        <v>-3.88034663034381E-7</v>
      </c>
      <c r="N184" s="40">
        <f t="shared" si="18"/>
        <v>-4.6564547598788746E-2</v>
      </c>
      <c r="Q184" s="3"/>
    </row>
    <row r="185" spans="7:17" x14ac:dyDescent="0.25">
      <c r="G185" s="37">
        <v>182</v>
      </c>
      <c r="H185" s="38"/>
      <c r="I185" s="39">
        <f t="shared" si="14"/>
        <v>0</v>
      </c>
      <c r="J185" s="39">
        <f t="shared" si="17"/>
        <v>0</v>
      </c>
      <c r="K185" s="40">
        <f t="shared" si="15"/>
        <v>3.8803789665657289E-7</v>
      </c>
      <c r="L185" s="40">
        <f t="shared" si="13"/>
        <v>0</v>
      </c>
      <c r="M185" s="40">
        <f t="shared" si="16"/>
        <v>-3.8803789665657289E-7</v>
      </c>
      <c r="N185" s="40">
        <f t="shared" si="18"/>
        <v>-4.6564935636685401E-2</v>
      </c>
      <c r="Q185" s="3"/>
    </row>
    <row r="186" spans="7:17" x14ac:dyDescent="0.25">
      <c r="G186" s="37">
        <v>183</v>
      </c>
      <c r="H186" s="38"/>
      <c r="I186" s="39">
        <f t="shared" si="14"/>
        <v>0</v>
      </c>
      <c r="J186" s="39">
        <f t="shared" si="17"/>
        <v>0</v>
      </c>
      <c r="K186" s="40">
        <f t="shared" si="15"/>
        <v>3.8804113030571166E-7</v>
      </c>
      <c r="L186" s="40">
        <f t="shared" si="13"/>
        <v>0</v>
      </c>
      <c r="M186" s="40">
        <f t="shared" si="16"/>
        <v>-3.8804113030571166E-7</v>
      </c>
      <c r="N186" s="40">
        <f t="shared" si="18"/>
        <v>-4.6565323677815705E-2</v>
      </c>
      <c r="Q186" s="3"/>
    </row>
    <row r="187" spans="7:17" x14ac:dyDescent="0.25">
      <c r="G187" s="37">
        <v>184</v>
      </c>
      <c r="H187" s="38"/>
      <c r="I187" s="39">
        <f t="shared" si="14"/>
        <v>0</v>
      </c>
      <c r="J187" s="39">
        <f t="shared" si="17"/>
        <v>0</v>
      </c>
      <c r="K187" s="40">
        <f t="shared" si="15"/>
        <v>3.8804436398179755E-7</v>
      </c>
      <c r="L187" s="40">
        <f t="shared" si="13"/>
        <v>0</v>
      </c>
      <c r="M187" s="40">
        <f t="shared" si="16"/>
        <v>-3.8804436398179755E-7</v>
      </c>
      <c r="N187" s="40">
        <f t="shared" si="18"/>
        <v>-4.6565711722179687E-2</v>
      </c>
      <c r="Q187" s="3"/>
    </row>
    <row r="188" spans="7:17" x14ac:dyDescent="0.25">
      <c r="G188" s="37">
        <v>185</v>
      </c>
      <c r="H188" s="38"/>
      <c r="I188" s="39">
        <f t="shared" si="14"/>
        <v>0</v>
      </c>
      <c r="J188" s="39">
        <f t="shared" si="17"/>
        <v>0</v>
      </c>
      <c r="K188" s="40">
        <f t="shared" si="15"/>
        <v>3.8804759768483075E-7</v>
      </c>
      <c r="L188" s="40">
        <f t="shared" si="13"/>
        <v>0</v>
      </c>
      <c r="M188" s="40">
        <f t="shared" si="16"/>
        <v>-3.8804759768483075E-7</v>
      </c>
      <c r="N188" s="40">
        <f t="shared" si="18"/>
        <v>-4.6566099769777373E-2</v>
      </c>
      <c r="Q188" s="3"/>
    </row>
    <row r="189" spans="7:17" x14ac:dyDescent="0.25">
      <c r="G189" s="37">
        <v>186</v>
      </c>
      <c r="H189" s="38"/>
      <c r="I189" s="39">
        <f t="shared" si="14"/>
        <v>0</v>
      </c>
      <c r="J189" s="39">
        <f t="shared" si="17"/>
        <v>0</v>
      </c>
      <c r="K189" s="40">
        <f t="shared" si="15"/>
        <v>3.880508314148115E-7</v>
      </c>
      <c r="L189" s="40">
        <f t="shared" si="13"/>
        <v>0</v>
      </c>
      <c r="M189" s="40">
        <f t="shared" si="16"/>
        <v>-3.880508314148115E-7</v>
      </c>
      <c r="N189" s="40">
        <f t="shared" si="18"/>
        <v>-4.6566487820608786E-2</v>
      </c>
      <c r="Q189" s="3"/>
    </row>
    <row r="190" spans="7:17" x14ac:dyDescent="0.25">
      <c r="G190" s="37">
        <v>187</v>
      </c>
      <c r="H190" s="38"/>
      <c r="I190" s="39">
        <f t="shared" si="14"/>
        <v>0</v>
      </c>
      <c r="J190" s="39">
        <f t="shared" si="17"/>
        <v>0</v>
      </c>
      <c r="K190" s="40">
        <f t="shared" si="15"/>
        <v>3.8805406517173986E-7</v>
      </c>
      <c r="L190" s="40">
        <f t="shared" si="13"/>
        <v>0</v>
      </c>
      <c r="M190" s="40">
        <f t="shared" si="16"/>
        <v>-3.8805406517173986E-7</v>
      </c>
      <c r="N190" s="40">
        <f t="shared" si="18"/>
        <v>-4.6566875874673959E-2</v>
      </c>
      <c r="Q190" s="3"/>
    </row>
    <row r="191" spans="7:17" x14ac:dyDescent="0.25">
      <c r="G191" s="37">
        <v>188</v>
      </c>
      <c r="H191" s="38"/>
      <c r="I191" s="39">
        <f t="shared" si="14"/>
        <v>0</v>
      </c>
      <c r="J191" s="39">
        <f t="shared" si="17"/>
        <v>0</v>
      </c>
      <c r="K191" s="40">
        <f t="shared" si="15"/>
        <v>3.8805729895561631E-7</v>
      </c>
      <c r="L191" s="40">
        <f t="shared" si="13"/>
        <v>0</v>
      </c>
      <c r="M191" s="40">
        <f t="shared" si="16"/>
        <v>-3.8805729895561631E-7</v>
      </c>
      <c r="N191" s="40">
        <f t="shared" si="18"/>
        <v>-4.6567263931972913E-2</v>
      </c>
      <c r="Q191" s="3"/>
    </row>
    <row r="192" spans="7:17" x14ac:dyDescent="0.25">
      <c r="G192" s="37">
        <v>189</v>
      </c>
      <c r="H192" s="38"/>
      <c r="I192" s="39">
        <f t="shared" si="14"/>
        <v>0</v>
      </c>
      <c r="J192" s="39">
        <f t="shared" si="17"/>
        <v>0</v>
      </c>
      <c r="K192" s="40">
        <f t="shared" si="15"/>
        <v>3.8806053276644101E-7</v>
      </c>
      <c r="L192" s="40">
        <f t="shared" si="13"/>
        <v>0</v>
      </c>
      <c r="M192" s="40">
        <f t="shared" si="16"/>
        <v>-3.8806053276644101E-7</v>
      </c>
      <c r="N192" s="40">
        <f t="shared" si="18"/>
        <v>-4.6567651992505676E-2</v>
      </c>
      <c r="Q192" s="3"/>
    </row>
    <row r="193" spans="7:17" x14ac:dyDescent="0.25">
      <c r="G193" s="37">
        <v>190</v>
      </c>
      <c r="H193" s="38"/>
      <c r="I193" s="39">
        <f t="shared" si="14"/>
        <v>0</v>
      </c>
      <c r="J193" s="39">
        <f t="shared" si="17"/>
        <v>0</v>
      </c>
      <c r="K193" s="40">
        <f t="shared" si="15"/>
        <v>3.8806376660421401E-7</v>
      </c>
      <c r="L193" s="40">
        <f t="shared" si="13"/>
        <v>0</v>
      </c>
      <c r="M193" s="40">
        <f t="shared" si="16"/>
        <v>-3.8806376660421401E-7</v>
      </c>
      <c r="N193" s="40">
        <f t="shared" si="18"/>
        <v>-4.6568040056272283E-2</v>
      </c>
      <c r="Q193" s="3"/>
    </row>
    <row r="194" spans="7:17" x14ac:dyDescent="0.25">
      <c r="G194" s="37">
        <v>191</v>
      </c>
      <c r="H194" s="38"/>
      <c r="I194" s="39">
        <f t="shared" si="14"/>
        <v>0</v>
      </c>
      <c r="J194" s="39">
        <f t="shared" si="17"/>
        <v>0</v>
      </c>
      <c r="K194" s="40">
        <f t="shared" si="15"/>
        <v>3.8806700046893573E-7</v>
      </c>
      <c r="L194" s="40">
        <f t="shared" si="13"/>
        <v>0</v>
      </c>
      <c r="M194" s="40">
        <f t="shared" si="16"/>
        <v>-3.8806700046893573E-7</v>
      </c>
      <c r="N194" s="40">
        <f t="shared" si="18"/>
        <v>-4.6568428123272755E-2</v>
      </c>
      <c r="Q194" s="3"/>
    </row>
    <row r="195" spans="7:17" x14ac:dyDescent="0.25">
      <c r="G195" s="37">
        <v>192</v>
      </c>
      <c r="H195" s="38"/>
      <c r="I195" s="39">
        <f t="shared" si="14"/>
        <v>0</v>
      </c>
      <c r="J195" s="39">
        <f t="shared" si="17"/>
        <v>0</v>
      </c>
      <c r="K195" s="40">
        <f t="shared" si="15"/>
        <v>3.8807023436060629E-7</v>
      </c>
      <c r="L195" s="40">
        <f t="shared" si="13"/>
        <v>0</v>
      </c>
      <c r="M195" s="40">
        <f t="shared" si="16"/>
        <v>-3.8807023436060629E-7</v>
      </c>
      <c r="N195" s="40">
        <f t="shared" si="18"/>
        <v>-4.6568816193507119E-2</v>
      </c>
      <c r="Q195" s="3"/>
    </row>
    <row r="196" spans="7:17" x14ac:dyDescent="0.25">
      <c r="G196" s="37">
        <v>193</v>
      </c>
      <c r="H196" s="38"/>
      <c r="I196" s="39">
        <f t="shared" si="14"/>
        <v>0</v>
      </c>
      <c r="J196" s="39">
        <f t="shared" si="17"/>
        <v>0</v>
      </c>
      <c r="K196" s="40">
        <f t="shared" si="15"/>
        <v>3.8807346827922599E-7</v>
      </c>
      <c r="L196" s="40">
        <f t="shared" ref="L196:L259" si="19">IF(G196&lt;=$D$10,IF(G196&gt;$C$21,IF(G196&gt;$C$22,IF(G196&gt;$C$23,$D$24*$C$12+$E$24,$D$23*$C$12+$E$23),$D$22*$C$12+$E$22),$D$21*$C$12+$E$21),0)</f>
        <v>0</v>
      </c>
      <c r="M196" s="40">
        <f t="shared" si="16"/>
        <v>-3.8807346827922599E-7</v>
      </c>
      <c r="N196" s="40">
        <f t="shared" si="18"/>
        <v>-4.6569204266975396E-2</v>
      </c>
      <c r="Q196" s="3"/>
    </row>
    <row r="197" spans="7:17" x14ac:dyDescent="0.25">
      <c r="G197" s="37">
        <v>194</v>
      </c>
      <c r="H197" s="38"/>
      <c r="I197" s="39">
        <f t="shared" ref="I197:I260" si="20">IF(G197&lt;=$D$10,$C$14,0)</f>
        <v>0</v>
      </c>
      <c r="J197" s="39">
        <f t="shared" si="17"/>
        <v>0</v>
      </c>
      <c r="K197" s="40">
        <f t="shared" ref="K197:K260" si="21">IF(N196&lt;0,-N196*D$7/12,0)</f>
        <v>3.8807670222479499E-7</v>
      </c>
      <c r="L197" s="40">
        <f t="shared" si="19"/>
        <v>0</v>
      </c>
      <c r="M197" s="40">
        <f t="shared" ref="M197:M260" si="22">I197-K197-L197</f>
        <v>-3.8807670222479499E-7</v>
      </c>
      <c r="N197" s="40">
        <f t="shared" si="18"/>
        <v>-4.6569592343677621E-2</v>
      </c>
      <c r="Q197" s="3"/>
    </row>
    <row r="198" spans="7:17" x14ac:dyDescent="0.25">
      <c r="G198" s="37">
        <v>195</v>
      </c>
      <c r="H198" s="38"/>
      <c r="I198" s="39">
        <f t="shared" si="20"/>
        <v>0</v>
      </c>
      <c r="J198" s="39">
        <f t="shared" ref="J198:J261" si="23">I198</f>
        <v>0</v>
      </c>
      <c r="K198" s="40">
        <f t="shared" si="21"/>
        <v>3.8807993619731352E-7</v>
      </c>
      <c r="L198" s="40">
        <f t="shared" si="19"/>
        <v>0</v>
      </c>
      <c r="M198" s="40">
        <f t="shared" si="22"/>
        <v>-3.8807993619731352E-7</v>
      </c>
      <c r="N198" s="40">
        <f t="shared" ref="N198:N261" si="24">N197+M198</f>
        <v>-4.6569980423613822E-2</v>
      </c>
      <c r="Q198" s="3"/>
    </row>
    <row r="199" spans="7:17" x14ac:dyDescent="0.25">
      <c r="G199" s="37">
        <v>196</v>
      </c>
      <c r="H199" s="38"/>
      <c r="I199" s="39">
        <f t="shared" si="20"/>
        <v>0</v>
      </c>
      <c r="J199" s="39">
        <f t="shared" si="23"/>
        <v>0</v>
      </c>
      <c r="K199" s="40">
        <f t="shared" si="21"/>
        <v>3.8808317019678188E-7</v>
      </c>
      <c r="L199" s="40">
        <f t="shared" si="19"/>
        <v>0</v>
      </c>
      <c r="M199" s="40">
        <f t="shared" si="22"/>
        <v>-3.8808317019678188E-7</v>
      </c>
      <c r="N199" s="40">
        <f t="shared" si="24"/>
        <v>-4.6570368506784018E-2</v>
      </c>
      <c r="Q199" s="3"/>
    </row>
    <row r="200" spans="7:17" x14ac:dyDescent="0.25">
      <c r="G200" s="37">
        <v>197</v>
      </c>
      <c r="H200" s="38"/>
      <c r="I200" s="39">
        <f t="shared" si="20"/>
        <v>0</v>
      </c>
      <c r="J200" s="39">
        <f t="shared" si="23"/>
        <v>0</v>
      </c>
      <c r="K200" s="40">
        <f t="shared" si="21"/>
        <v>3.8808640422320018E-7</v>
      </c>
      <c r="L200" s="40">
        <f t="shared" si="19"/>
        <v>0</v>
      </c>
      <c r="M200" s="40">
        <f t="shared" si="22"/>
        <v>-3.8808640422320018E-7</v>
      </c>
      <c r="N200" s="40">
        <f t="shared" si="24"/>
        <v>-4.6570756593188239E-2</v>
      </c>
      <c r="Q200" s="3"/>
    </row>
    <row r="201" spans="7:17" x14ac:dyDescent="0.25">
      <c r="G201" s="37">
        <v>198</v>
      </c>
      <c r="H201" s="38"/>
      <c r="I201" s="39">
        <f t="shared" si="20"/>
        <v>0</v>
      </c>
      <c r="J201" s="39">
        <f t="shared" si="23"/>
        <v>0</v>
      </c>
      <c r="K201" s="40">
        <f t="shared" si="21"/>
        <v>3.8808963827656863E-7</v>
      </c>
      <c r="L201" s="40">
        <f t="shared" si="19"/>
        <v>0</v>
      </c>
      <c r="M201" s="40">
        <f t="shared" si="22"/>
        <v>-3.8808963827656863E-7</v>
      </c>
      <c r="N201" s="40">
        <f t="shared" si="24"/>
        <v>-4.6571144682826519E-2</v>
      </c>
      <c r="Q201" s="3"/>
    </row>
    <row r="202" spans="7:17" x14ac:dyDescent="0.25">
      <c r="G202" s="37">
        <v>199</v>
      </c>
      <c r="H202" s="38"/>
      <c r="I202" s="39">
        <f t="shared" si="20"/>
        <v>0</v>
      </c>
      <c r="J202" s="39">
        <f t="shared" si="23"/>
        <v>0</v>
      </c>
      <c r="K202" s="40">
        <f t="shared" si="21"/>
        <v>3.8809287235688766E-7</v>
      </c>
      <c r="L202" s="40">
        <f t="shared" si="19"/>
        <v>0</v>
      </c>
      <c r="M202" s="40">
        <f t="shared" si="22"/>
        <v>-3.8809287235688766E-7</v>
      </c>
      <c r="N202" s="40">
        <f t="shared" si="24"/>
        <v>-4.6571532775698879E-2</v>
      </c>
      <c r="Q202" s="3"/>
    </row>
    <row r="203" spans="7:17" x14ac:dyDescent="0.25">
      <c r="G203" s="37">
        <v>200</v>
      </c>
      <c r="H203" s="38"/>
      <c r="I203" s="39">
        <f t="shared" si="20"/>
        <v>0</v>
      </c>
      <c r="J203" s="39">
        <f t="shared" si="23"/>
        <v>0</v>
      </c>
      <c r="K203" s="40">
        <f t="shared" si="21"/>
        <v>3.8809610646415732E-7</v>
      </c>
      <c r="L203" s="40">
        <f t="shared" si="19"/>
        <v>0</v>
      </c>
      <c r="M203" s="40">
        <f t="shared" si="22"/>
        <v>-3.8809610646415732E-7</v>
      </c>
      <c r="N203" s="40">
        <f t="shared" si="24"/>
        <v>-4.6571920871805346E-2</v>
      </c>
      <c r="Q203" s="3"/>
    </row>
    <row r="204" spans="7:17" x14ac:dyDescent="0.25">
      <c r="G204" s="37">
        <v>201</v>
      </c>
      <c r="H204" s="38"/>
      <c r="I204" s="39">
        <f t="shared" si="20"/>
        <v>0</v>
      </c>
      <c r="J204" s="39">
        <f t="shared" si="23"/>
        <v>0</v>
      </c>
      <c r="K204" s="40">
        <f t="shared" si="21"/>
        <v>3.8809934059837788E-7</v>
      </c>
      <c r="L204" s="40">
        <f t="shared" si="19"/>
        <v>0</v>
      </c>
      <c r="M204" s="40">
        <f t="shared" si="22"/>
        <v>-3.8809934059837788E-7</v>
      </c>
      <c r="N204" s="40">
        <f t="shared" si="24"/>
        <v>-4.6572308971145941E-2</v>
      </c>
      <c r="Q204" s="3"/>
    </row>
    <row r="205" spans="7:17" x14ac:dyDescent="0.25">
      <c r="G205" s="37">
        <v>202</v>
      </c>
      <c r="H205" s="38"/>
      <c r="I205" s="39">
        <f t="shared" si="20"/>
        <v>0</v>
      </c>
      <c r="J205" s="39">
        <f t="shared" si="23"/>
        <v>0</v>
      </c>
      <c r="K205" s="40">
        <f t="shared" si="21"/>
        <v>3.8810257475954949E-7</v>
      </c>
      <c r="L205" s="40">
        <f t="shared" si="19"/>
        <v>0</v>
      </c>
      <c r="M205" s="40">
        <f t="shared" si="22"/>
        <v>-3.8810257475954949E-7</v>
      </c>
      <c r="N205" s="40">
        <f t="shared" si="24"/>
        <v>-4.6572697073720699E-2</v>
      </c>
      <c r="Q205" s="3"/>
    </row>
    <row r="206" spans="7:17" x14ac:dyDescent="0.25">
      <c r="G206" s="37">
        <v>203</v>
      </c>
      <c r="H206" s="38"/>
      <c r="I206" s="39">
        <f t="shared" si="20"/>
        <v>0</v>
      </c>
      <c r="J206" s="39">
        <f t="shared" si="23"/>
        <v>0</v>
      </c>
      <c r="K206" s="40">
        <f t="shared" si="21"/>
        <v>3.8810580894767252E-7</v>
      </c>
      <c r="L206" s="40">
        <f t="shared" si="19"/>
        <v>0</v>
      </c>
      <c r="M206" s="40">
        <f t="shared" si="22"/>
        <v>-3.8810580894767252E-7</v>
      </c>
      <c r="N206" s="40">
        <f t="shared" si="24"/>
        <v>-4.6573085179529648E-2</v>
      </c>
      <c r="Q206" s="3"/>
    </row>
    <row r="207" spans="7:17" x14ac:dyDescent="0.25">
      <c r="G207" s="37">
        <v>204</v>
      </c>
      <c r="H207" s="38"/>
      <c r="I207" s="39">
        <f t="shared" si="20"/>
        <v>0</v>
      </c>
      <c r="J207" s="39">
        <f t="shared" si="23"/>
        <v>0</v>
      </c>
      <c r="K207" s="40">
        <f t="shared" si="21"/>
        <v>3.8810904316274708E-7</v>
      </c>
      <c r="L207" s="40">
        <f t="shared" si="19"/>
        <v>0</v>
      </c>
      <c r="M207" s="40">
        <f t="shared" si="22"/>
        <v>-3.8810904316274708E-7</v>
      </c>
      <c r="N207" s="40">
        <f t="shared" si="24"/>
        <v>-4.6573473288572809E-2</v>
      </c>
      <c r="Q207" s="3"/>
    </row>
    <row r="208" spans="7:17" x14ac:dyDescent="0.25">
      <c r="G208" s="37">
        <v>205</v>
      </c>
      <c r="H208" s="38"/>
      <c r="I208" s="39">
        <f t="shared" si="20"/>
        <v>0</v>
      </c>
      <c r="J208" s="39">
        <f t="shared" si="23"/>
        <v>0</v>
      </c>
      <c r="K208" s="40">
        <f t="shared" si="21"/>
        <v>3.8811227740477343E-7</v>
      </c>
      <c r="L208" s="40">
        <f t="shared" si="19"/>
        <v>0</v>
      </c>
      <c r="M208" s="40">
        <f t="shared" si="22"/>
        <v>-3.8811227740477343E-7</v>
      </c>
      <c r="N208" s="40">
        <f t="shared" si="24"/>
        <v>-4.6573861400850215E-2</v>
      </c>
      <c r="Q208" s="3"/>
    </row>
    <row r="209" spans="7:17" x14ac:dyDescent="0.25">
      <c r="G209" s="37">
        <v>206</v>
      </c>
      <c r="H209" s="38"/>
      <c r="I209" s="39">
        <f t="shared" si="20"/>
        <v>0</v>
      </c>
      <c r="J209" s="39">
        <f t="shared" si="23"/>
        <v>0</v>
      </c>
      <c r="K209" s="40">
        <f t="shared" si="21"/>
        <v>3.881155116737518E-7</v>
      </c>
      <c r="L209" s="40">
        <f t="shared" si="19"/>
        <v>0</v>
      </c>
      <c r="M209" s="40">
        <f t="shared" si="22"/>
        <v>-3.881155116737518E-7</v>
      </c>
      <c r="N209" s="40">
        <f t="shared" si="24"/>
        <v>-4.6574249516361889E-2</v>
      </c>
      <c r="Q209" s="3"/>
    </row>
    <row r="210" spans="7:17" x14ac:dyDescent="0.25">
      <c r="G210" s="37">
        <v>207</v>
      </c>
      <c r="H210" s="38"/>
      <c r="I210" s="39">
        <f t="shared" si="20"/>
        <v>0</v>
      </c>
      <c r="J210" s="39">
        <f t="shared" si="23"/>
        <v>0</v>
      </c>
      <c r="K210" s="40">
        <f t="shared" si="21"/>
        <v>3.8811874596968238E-7</v>
      </c>
      <c r="L210" s="40">
        <f t="shared" si="19"/>
        <v>0</v>
      </c>
      <c r="M210" s="40">
        <f t="shared" si="22"/>
        <v>-3.8811874596968238E-7</v>
      </c>
      <c r="N210" s="40">
        <f t="shared" si="24"/>
        <v>-4.6574637635107857E-2</v>
      </c>
      <c r="Q210" s="3"/>
    </row>
    <row r="211" spans="7:17" x14ac:dyDescent="0.25">
      <c r="G211" s="37">
        <v>208</v>
      </c>
      <c r="H211" s="38"/>
      <c r="I211" s="39">
        <f t="shared" si="20"/>
        <v>0</v>
      </c>
      <c r="J211" s="39">
        <f t="shared" si="23"/>
        <v>0</v>
      </c>
      <c r="K211" s="40">
        <f t="shared" si="21"/>
        <v>3.8812198029256549E-7</v>
      </c>
      <c r="L211" s="40">
        <f t="shared" si="19"/>
        <v>0</v>
      </c>
      <c r="M211" s="40">
        <f t="shared" si="22"/>
        <v>-3.8812198029256549E-7</v>
      </c>
      <c r="N211" s="40">
        <f t="shared" si="24"/>
        <v>-4.6575025757088148E-2</v>
      </c>
      <c r="Q211" s="3"/>
    </row>
    <row r="212" spans="7:17" x14ac:dyDescent="0.25">
      <c r="G212" s="37">
        <v>209</v>
      </c>
      <c r="H212" s="38"/>
      <c r="I212" s="39">
        <f t="shared" si="20"/>
        <v>0</v>
      </c>
      <c r="J212" s="39">
        <f t="shared" si="23"/>
        <v>0</v>
      </c>
      <c r="K212" s="40">
        <f t="shared" si="21"/>
        <v>3.881252146424013E-7</v>
      </c>
      <c r="L212" s="40">
        <f t="shared" si="19"/>
        <v>0</v>
      </c>
      <c r="M212" s="40">
        <f t="shared" si="22"/>
        <v>-3.881252146424013E-7</v>
      </c>
      <c r="N212" s="40">
        <f t="shared" si="24"/>
        <v>-4.6575413882302789E-2</v>
      </c>
      <c r="Q212" s="3"/>
    </row>
    <row r="213" spans="7:17" x14ac:dyDescent="0.25">
      <c r="G213" s="37">
        <v>210</v>
      </c>
      <c r="H213" s="38"/>
      <c r="I213" s="39">
        <f t="shared" si="20"/>
        <v>0</v>
      </c>
      <c r="J213" s="39">
        <f t="shared" si="23"/>
        <v>0</v>
      </c>
      <c r="K213" s="40">
        <f t="shared" si="21"/>
        <v>3.8812844901918991E-7</v>
      </c>
      <c r="L213" s="40">
        <f t="shared" si="19"/>
        <v>0</v>
      </c>
      <c r="M213" s="40">
        <f t="shared" si="22"/>
        <v>-3.8812844901918991E-7</v>
      </c>
      <c r="N213" s="40">
        <f t="shared" si="24"/>
        <v>-4.6575802010751809E-2</v>
      </c>
      <c r="Q213" s="3"/>
    </row>
    <row r="214" spans="7:17" x14ac:dyDescent="0.25">
      <c r="G214" s="37">
        <v>211</v>
      </c>
      <c r="H214" s="38"/>
      <c r="I214" s="39">
        <f t="shared" si="20"/>
        <v>0</v>
      </c>
      <c r="J214" s="39">
        <f t="shared" si="23"/>
        <v>0</v>
      </c>
      <c r="K214" s="40">
        <f t="shared" si="21"/>
        <v>3.8813168342293174E-7</v>
      </c>
      <c r="L214" s="40">
        <f t="shared" si="19"/>
        <v>0</v>
      </c>
      <c r="M214" s="40">
        <f t="shared" si="22"/>
        <v>-3.8813168342293174E-7</v>
      </c>
      <c r="N214" s="40">
        <f t="shared" si="24"/>
        <v>-4.6576190142435234E-2</v>
      </c>
      <c r="Q214" s="3"/>
    </row>
    <row r="215" spans="7:17" x14ac:dyDescent="0.25">
      <c r="G215" s="37">
        <v>212</v>
      </c>
      <c r="H215" s="38"/>
      <c r="I215" s="39">
        <f t="shared" si="20"/>
        <v>0</v>
      </c>
      <c r="J215" s="39">
        <f t="shared" si="23"/>
        <v>0</v>
      </c>
      <c r="K215" s="40">
        <f t="shared" si="21"/>
        <v>3.8813491785362696E-7</v>
      </c>
      <c r="L215" s="40">
        <f t="shared" si="19"/>
        <v>0</v>
      </c>
      <c r="M215" s="40">
        <f t="shared" si="22"/>
        <v>-3.8813491785362696E-7</v>
      </c>
      <c r="N215" s="40">
        <f t="shared" si="24"/>
        <v>-4.6576578277353085E-2</v>
      </c>
      <c r="Q215" s="3"/>
    </row>
    <row r="216" spans="7:17" x14ac:dyDescent="0.25">
      <c r="G216" s="37">
        <v>213</v>
      </c>
      <c r="H216" s="38"/>
      <c r="I216" s="39">
        <f t="shared" si="20"/>
        <v>0</v>
      </c>
      <c r="J216" s="39">
        <f t="shared" si="23"/>
        <v>0</v>
      </c>
      <c r="K216" s="40">
        <f t="shared" si="21"/>
        <v>3.8813815231127571E-7</v>
      </c>
      <c r="L216" s="40">
        <f t="shared" si="19"/>
        <v>0</v>
      </c>
      <c r="M216" s="40">
        <f t="shared" si="22"/>
        <v>-3.8813815231127571E-7</v>
      </c>
      <c r="N216" s="40">
        <f t="shared" si="24"/>
        <v>-4.6576966415505398E-2</v>
      </c>
      <c r="Q216" s="3"/>
    </row>
    <row r="217" spans="7:17" x14ac:dyDescent="0.25">
      <c r="G217" s="37">
        <v>214</v>
      </c>
      <c r="H217" s="38"/>
      <c r="I217" s="39">
        <f t="shared" si="20"/>
        <v>0</v>
      </c>
      <c r="J217" s="39">
        <f t="shared" si="23"/>
        <v>0</v>
      </c>
      <c r="K217" s="40">
        <f t="shared" si="21"/>
        <v>3.8814138679587838E-7</v>
      </c>
      <c r="L217" s="40">
        <f t="shared" si="19"/>
        <v>0</v>
      </c>
      <c r="M217" s="40">
        <f t="shared" si="22"/>
        <v>-3.8814138679587838E-7</v>
      </c>
      <c r="N217" s="40">
        <f t="shared" si="24"/>
        <v>-4.6577354556892193E-2</v>
      </c>
      <c r="Q217" s="3"/>
    </row>
    <row r="218" spans="7:17" x14ac:dyDescent="0.25">
      <c r="G218" s="37">
        <v>215</v>
      </c>
      <c r="H218" s="38"/>
      <c r="I218" s="39">
        <f t="shared" si="20"/>
        <v>0</v>
      </c>
      <c r="J218" s="39">
        <f t="shared" si="23"/>
        <v>0</v>
      </c>
      <c r="K218" s="40">
        <f t="shared" si="21"/>
        <v>3.8814462130743496E-7</v>
      </c>
      <c r="L218" s="40">
        <f t="shared" si="19"/>
        <v>0</v>
      </c>
      <c r="M218" s="40">
        <f t="shared" si="22"/>
        <v>-3.8814462130743496E-7</v>
      </c>
      <c r="N218" s="40">
        <f t="shared" si="24"/>
        <v>-4.6577742701513498E-2</v>
      </c>
      <c r="Q218" s="3"/>
    </row>
    <row r="219" spans="7:17" x14ac:dyDescent="0.25">
      <c r="G219" s="37">
        <v>216</v>
      </c>
      <c r="H219" s="38"/>
      <c r="I219" s="39">
        <f t="shared" si="20"/>
        <v>0</v>
      </c>
      <c r="J219" s="39">
        <f t="shared" si="23"/>
        <v>0</v>
      </c>
      <c r="K219" s="40">
        <f t="shared" si="21"/>
        <v>3.8814785584594583E-7</v>
      </c>
      <c r="L219" s="40">
        <f t="shared" si="19"/>
        <v>0</v>
      </c>
      <c r="M219" s="40">
        <f t="shared" si="22"/>
        <v>-3.8814785584594583E-7</v>
      </c>
      <c r="N219" s="40">
        <f t="shared" si="24"/>
        <v>-4.6578130849369341E-2</v>
      </c>
      <c r="Q219" s="3"/>
    </row>
    <row r="220" spans="7:17" x14ac:dyDescent="0.25">
      <c r="G220" s="37">
        <v>217</v>
      </c>
      <c r="H220" s="38"/>
      <c r="I220" s="39">
        <f t="shared" si="20"/>
        <v>0</v>
      </c>
      <c r="J220" s="39">
        <f t="shared" si="23"/>
        <v>0</v>
      </c>
      <c r="K220" s="40">
        <f t="shared" si="21"/>
        <v>3.8815109041141124E-7</v>
      </c>
      <c r="L220" s="40">
        <f t="shared" si="19"/>
        <v>0</v>
      </c>
      <c r="M220" s="40">
        <f t="shared" si="22"/>
        <v>-3.8815109041141124E-7</v>
      </c>
      <c r="N220" s="40">
        <f t="shared" si="24"/>
        <v>-4.6578519000459749E-2</v>
      </c>
      <c r="Q220" s="3"/>
    </row>
    <row r="221" spans="7:17" x14ac:dyDescent="0.25">
      <c r="G221" s="37">
        <v>218</v>
      </c>
      <c r="H221" s="38"/>
      <c r="I221" s="39">
        <f t="shared" si="20"/>
        <v>0</v>
      </c>
      <c r="J221" s="39">
        <f t="shared" si="23"/>
        <v>0</v>
      </c>
      <c r="K221" s="40">
        <f t="shared" si="21"/>
        <v>3.8815432500383125E-7</v>
      </c>
      <c r="L221" s="40">
        <f t="shared" si="19"/>
        <v>0</v>
      </c>
      <c r="M221" s="40">
        <f t="shared" si="22"/>
        <v>-3.8815432500383125E-7</v>
      </c>
      <c r="N221" s="40">
        <f t="shared" si="24"/>
        <v>-4.657890715478475E-2</v>
      </c>
      <c r="Q221" s="3"/>
    </row>
    <row r="222" spans="7:17" x14ac:dyDescent="0.25">
      <c r="G222" s="37">
        <v>219</v>
      </c>
      <c r="H222" s="38"/>
      <c r="I222" s="39">
        <f t="shared" si="20"/>
        <v>0</v>
      </c>
      <c r="J222" s="39">
        <f t="shared" si="23"/>
        <v>0</v>
      </c>
      <c r="K222" s="40">
        <f t="shared" si="21"/>
        <v>3.8815755962320628E-7</v>
      </c>
      <c r="L222" s="40">
        <f t="shared" si="19"/>
        <v>0</v>
      </c>
      <c r="M222" s="40">
        <f t="shared" si="22"/>
        <v>-3.8815755962320628E-7</v>
      </c>
      <c r="N222" s="40">
        <f t="shared" si="24"/>
        <v>-4.6579295312344372E-2</v>
      </c>
      <c r="Q222" s="3"/>
    </row>
    <row r="223" spans="7:17" x14ac:dyDescent="0.25">
      <c r="G223" s="37">
        <v>220</v>
      </c>
      <c r="H223" s="38"/>
      <c r="I223" s="39">
        <f t="shared" si="20"/>
        <v>0</v>
      </c>
      <c r="J223" s="39">
        <f t="shared" si="23"/>
        <v>0</v>
      </c>
      <c r="K223" s="40">
        <f t="shared" si="21"/>
        <v>3.8816079426953644E-7</v>
      </c>
      <c r="L223" s="40">
        <f t="shared" si="19"/>
        <v>0</v>
      </c>
      <c r="M223" s="40">
        <f t="shared" si="22"/>
        <v>-3.8816079426953644E-7</v>
      </c>
      <c r="N223" s="40">
        <f t="shared" si="24"/>
        <v>-4.6579683473138643E-2</v>
      </c>
      <c r="Q223" s="3"/>
    </row>
    <row r="224" spans="7:17" x14ac:dyDescent="0.25">
      <c r="G224" s="37">
        <v>221</v>
      </c>
      <c r="H224" s="38"/>
      <c r="I224" s="39">
        <f t="shared" si="20"/>
        <v>0</v>
      </c>
      <c r="J224" s="39">
        <f t="shared" si="23"/>
        <v>0</v>
      </c>
      <c r="K224" s="40">
        <f t="shared" si="21"/>
        <v>3.8816402894282205E-7</v>
      </c>
      <c r="L224" s="40">
        <f t="shared" si="19"/>
        <v>0</v>
      </c>
      <c r="M224" s="40">
        <f t="shared" si="22"/>
        <v>-3.8816402894282205E-7</v>
      </c>
      <c r="N224" s="40">
        <f t="shared" si="24"/>
        <v>-4.6580071637167583E-2</v>
      </c>
      <c r="Q224" s="3"/>
    </row>
    <row r="225" spans="7:17" x14ac:dyDescent="0.25">
      <c r="G225" s="37">
        <v>222</v>
      </c>
      <c r="H225" s="38"/>
      <c r="I225" s="39">
        <f t="shared" si="20"/>
        <v>0</v>
      </c>
      <c r="J225" s="39">
        <f t="shared" si="23"/>
        <v>0</v>
      </c>
      <c r="K225" s="40">
        <f t="shared" si="21"/>
        <v>3.8816726364306322E-7</v>
      </c>
      <c r="L225" s="40">
        <f t="shared" si="19"/>
        <v>0</v>
      </c>
      <c r="M225" s="40">
        <f t="shared" si="22"/>
        <v>-3.8816726364306322E-7</v>
      </c>
      <c r="N225" s="40">
        <f t="shared" si="24"/>
        <v>-4.6580459804431228E-2</v>
      </c>
      <c r="Q225" s="3"/>
    </row>
    <row r="226" spans="7:17" x14ac:dyDescent="0.25">
      <c r="G226" s="37">
        <v>223</v>
      </c>
      <c r="H226" s="38"/>
      <c r="I226" s="39">
        <f t="shared" si="20"/>
        <v>0</v>
      </c>
      <c r="J226" s="39">
        <f t="shared" si="23"/>
        <v>0</v>
      </c>
      <c r="K226" s="40">
        <f t="shared" si="21"/>
        <v>3.8817049837026025E-7</v>
      </c>
      <c r="L226" s="40">
        <f t="shared" si="19"/>
        <v>0</v>
      </c>
      <c r="M226" s="40">
        <f t="shared" si="22"/>
        <v>-3.8817049837026025E-7</v>
      </c>
      <c r="N226" s="40">
        <f t="shared" si="24"/>
        <v>-4.6580847974929597E-2</v>
      </c>
      <c r="Q226" s="3"/>
    </row>
    <row r="227" spans="7:17" x14ac:dyDescent="0.25">
      <c r="G227" s="37">
        <v>224</v>
      </c>
      <c r="H227" s="38"/>
      <c r="I227" s="39">
        <f t="shared" si="20"/>
        <v>0</v>
      </c>
      <c r="J227" s="39">
        <f t="shared" si="23"/>
        <v>0</v>
      </c>
      <c r="K227" s="40">
        <f t="shared" si="21"/>
        <v>3.8817373312441331E-7</v>
      </c>
      <c r="L227" s="40">
        <f t="shared" si="19"/>
        <v>0</v>
      </c>
      <c r="M227" s="40">
        <f t="shared" si="22"/>
        <v>-3.8817373312441331E-7</v>
      </c>
      <c r="N227" s="40">
        <f t="shared" si="24"/>
        <v>-4.6581236148662719E-2</v>
      </c>
      <c r="Q227" s="3"/>
    </row>
    <row r="228" spans="7:17" x14ac:dyDescent="0.25">
      <c r="G228" s="37">
        <v>225</v>
      </c>
      <c r="H228" s="38"/>
      <c r="I228" s="39">
        <f t="shared" si="20"/>
        <v>0</v>
      </c>
      <c r="J228" s="39">
        <f t="shared" si="23"/>
        <v>0</v>
      </c>
      <c r="K228" s="40">
        <f t="shared" si="21"/>
        <v>3.8817696790552267E-7</v>
      </c>
      <c r="L228" s="40">
        <f t="shared" si="19"/>
        <v>0</v>
      </c>
      <c r="M228" s="40">
        <f t="shared" si="22"/>
        <v>-3.8817696790552267E-7</v>
      </c>
      <c r="N228" s="40">
        <f t="shared" si="24"/>
        <v>-4.6581624325630622E-2</v>
      </c>
      <c r="Q228" s="3"/>
    </row>
    <row r="229" spans="7:17" x14ac:dyDescent="0.25">
      <c r="G229" s="37">
        <v>226</v>
      </c>
      <c r="H229" s="38"/>
      <c r="I229" s="39">
        <f t="shared" si="20"/>
        <v>0</v>
      </c>
      <c r="J229" s="39">
        <f t="shared" si="23"/>
        <v>0</v>
      </c>
      <c r="K229" s="40">
        <f t="shared" si="21"/>
        <v>3.8818020271358854E-7</v>
      </c>
      <c r="L229" s="40">
        <f t="shared" si="19"/>
        <v>0</v>
      </c>
      <c r="M229" s="40">
        <f t="shared" si="22"/>
        <v>-3.8818020271358854E-7</v>
      </c>
      <c r="N229" s="40">
        <f t="shared" si="24"/>
        <v>-4.6582012505833333E-2</v>
      </c>
      <c r="Q229" s="3"/>
    </row>
    <row r="230" spans="7:17" x14ac:dyDescent="0.25">
      <c r="G230" s="37">
        <v>227</v>
      </c>
      <c r="H230" s="38"/>
      <c r="I230" s="39">
        <f t="shared" si="20"/>
        <v>0</v>
      </c>
      <c r="J230" s="39">
        <f t="shared" si="23"/>
        <v>0</v>
      </c>
      <c r="K230" s="40">
        <f t="shared" si="21"/>
        <v>3.8818343754861112E-7</v>
      </c>
      <c r="L230" s="40">
        <f t="shared" si="19"/>
        <v>0</v>
      </c>
      <c r="M230" s="40">
        <f t="shared" si="22"/>
        <v>-3.8818343754861112E-7</v>
      </c>
      <c r="N230" s="40">
        <f t="shared" si="24"/>
        <v>-4.6582400689270879E-2</v>
      </c>
      <c r="Q230" s="3"/>
    </row>
    <row r="231" spans="7:17" x14ac:dyDescent="0.25">
      <c r="G231" s="37">
        <v>228</v>
      </c>
      <c r="H231" s="38"/>
      <c r="I231" s="39">
        <f t="shared" si="20"/>
        <v>0</v>
      </c>
      <c r="J231" s="39">
        <f t="shared" si="23"/>
        <v>0</v>
      </c>
      <c r="K231" s="40">
        <f t="shared" si="21"/>
        <v>3.8818667241059068E-7</v>
      </c>
      <c r="L231" s="40">
        <f t="shared" si="19"/>
        <v>0</v>
      </c>
      <c r="M231" s="40">
        <f t="shared" si="22"/>
        <v>-3.8818667241059068E-7</v>
      </c>
      <c r="N231" s="40">
        <f t="shared" si="24"/>
        <v>-4.658278887594329E-2</v>
      </c>
      <c r="Q231" s="3"/>
    </row>
    <row r="232" spans="7:17" x14ac:dyDescent="0.25">
      <c r="G232" s="37">
        <v>229</v>
      </c>
      <c r="H232" s="38"/>
      <c r="I232" s="39">
        <f t="shared" si="20"/>
        <v>0</v>
      </c>
      <c r="J232" s="39">
        <f t="shared" si="23"/>
        <v>0</v>
      </c>
      <c r="K232" s="40">
        <f t="shared" si="21"/>
        <v>3.8818990729952744E-7</v>
      </c>
      <c r="L232" s="40">
        <f t="shared" si="19"/>
        <v>0</v>
      </c>
      <c r="M232" s="40">
        <f t="shared" si="22"/>
        <v>-3.8818990729952744E-7</v>
      </c>
      <c r="N232" s="40">
        <f t="shared" si="24"/>
        <v>-4.6583177065850592E-2</v>
      </c>
      <c r="Q232" s="3"/>
    </row>
    <row r="233" spans="7:17" x14ac:dyDescent="0.25">
      <c r="G233" s="37">
        <v>230</v>
      </c>
      <c r="H233" s="38"/>
      <c r="I233" s="39">
        <f t="shared" si="20"/>
        <v>0</v>
      </c>
      <c r="J233" s="39">
        <f t="shared" si="23"/>
        <v>0</v>
      </c>
      <c r="K233" s="40">
        <f t="shared" si="21"/>
        <v>3.8819314221542165E-7</v>
      </c>
      <c r="L233" s="40">
        <f t="shared" si="19"/>
        <v>0</v>
      </c>
      <c r="M233" s="40">
        <f t="shared" si="22"/>
        <v>-3.8819314221542165E-7</v>
      </c>
      <c r="N233" s="40">
        <f t="shared" si="24"/>
        <v>-4.6583565258992807E-2</v>
      </c>
      <c r="Q233" s="3"/>
    </row>
    <row r="234" spans="7:17" x14ac:dyDescent="0.25">
      <c r="G234" s="37">
        <v>231</v>
      </c>
      <c r="H234" s="38"/>
      <c r="I234" s="39">
        <f t="shared" si="20"/>
        <v>0</v>
      </c>
      <c r="J234" s="39">
        <f t="shared" si="23"/>
        <v>0</v>
      </c>
      <c r="K234" s="40">
        <f t="shared" si="21"/>
        <v>3.8819637715827344E-7</v>
      </c>
      <c r="L234" s="40">
        <f t="shared" si="19"/>
        <v>0</v>
      </c>
      <c r="M234" s="40">
        <f t="shared" si="22"/>
        <v>-3.8819637715827344E-7</v>
      </c>
      <c r="N234" s="40">
        <f t="shared" si="24"/>
        <v>-4.6583953455369968E-2</v>
      </c>
      <c r="Q234" s="3"/>
    </row>
    <row r="235" spans="7:17" x14ac:dyDescent="0.25">
      <c r="G235" s="37">
        <v>232</v>
      </c>
      <c r="H235" s="38"/>
      <c r="I235" s="39">
        <f t="shared" si="20"/>
        <v>0</v>
      </c>
      <c r="J235" s="39">
        <f t="shared" si="23"/>
        <v>0</v>
      </c>
      <c r="K235" s="40">
        <f t="shared" si="21"/>
        <v>3.881996121280831E-7</v>
      </c>
      <c r="L235" s="40">
        <f t="shared" si="19"/>
        <v>0</v>
      </c>
      <c r="M235" s="40">
        <f t="shared" si="22"/>
        <v>-3.881996121280831E-7</v>
      </c>
      <c r="N235" s="40">
        <f t="shared" si="24"/>
        <v>-4.6584341654982098E-2</v>
      </c>
      <c r="Q235" s="3"/>
    </row>
    <row r="236" spans="7:17" x14ac:dyDescent="0.25">
      <c r="G236" s="37">
        <v>233</v>
      </c>
      <c r="H236" s="38"/>
      <c r="I236" s="39">
        <f t="shared" si="20"/>
        <v>0</v>
      </c>
      <c r="J236" s="39">
        <f t="shared" si="23"/>
        <v>0</v>
      </c>
      <c r="K236" s="40">
        <f t="shared" si="21"/>
        <v>3.882028471248508E-7</v>
      </c>
      <c r="L236" s="40">
        <f t="shared" si="19"/>
        <v>0</v>
      </c>
      <c r="M236" s="40">
        <f t="shared" si="22"/>
        <v>-3.882028471248508E-7</v>
      </c>
      <c r="N236" s="40">
        <f t="shared" si="24"/>
        <v>-4.6584729857829223E-2</v>
      </c>
      <c r="Q236" s="3"/>
    </row>
    <row r="237" spans="7:17" x14ac:dyDescent="0.25">
      <c r="G237" s="37">
        <v>234</v>
      </c>
      <c r="H237" s="38"/>
      <c r="I237" s="39">
        <f t="shared" si="20"/>
        <v>0</v>
      </c>
      <c r="J237" s="39">
        <f t="shared" si="23"/>
        <v>0</v>
      </c>
      <c r="K237" s="40">
        <f t="shared" si="21"/>
        <v>3.8820608214857692E-7</v>
      </c>
      <c r="L237" s="40">
        <f t="shared" si="19"/>
        <v>0</v>
      </c>
      <c r="M237" s="40">
        <f t="shared" si="22"/>
        <v>-3.8820608214857692E-7</v>
      </c>
      <c r="N237" s="40">
        <f t="shared" si="24"/>
        <v>-4.6585118063911371E-2</v>
      </c>
      <c r="Q237" s="3"/>
    </row>
    <row r="238" spans="7:17" x14ac:dyDescent="0.25">
      <c r="G238" s="37">
        <v>235</v>
      </c>
      <c r="H238" s="38"/>
      <c r="I238" s="39">
        <f t="shared" si="20"/>
        <v>0</v>
      </c>
      <c r="J238" s="39">
        <f t="shared" si="23"/>
        <v>0</v>
      </c>
      <c r="K238" s="40">
        <f t="shared" si="21"/>
        <v>3.8820931719926145E-7</v>
      </c>
      <c r="L238" s="40">
        <f t="shared" si="19"/>
        <v>0</v>
      </c>
      <c r="M238" s="40">
        <f t="shared" si="22"/>
        <v>-3.8820931719926145E-7</v>
      </c>
      <c r="N238" s="40">
        <f t="shared" si="24"/>
        <v>-4.658550627322857E-2</v>
      </c>
      <c r="Q238" s="3"/>
    </row>
    <row r="239" spans="7:17" x14ac:dyDescent="0.25">
      <c r="G239" s="37">
        <v>236</v>
      </c>
      <c r="H239" s="38"/>
      <c r="I239" s="39">
        <f t="shared" si="20"/>
        <v>0</v>
      </c>
      <c r="J239" s="39">
        <f t="shared" si="23"/>
        <v>0</v>
      </c>
      <c r="K239" s="40">
        <f t="shared" si="21"/>
        <v>3.8821255227690476E-7</v>
      </c>
      <c r="L239" s="40">
        <f t="shared" si="19"/>
        <v>0</v>
      </c>
      <c r="M239" s="40">
        <f t="shared" si="22"/>
        <v>-3.8821255227690476E-7</v>
      </c>
      <c r="N239" s="40">
        <f t="shared" si="24"/>
        <v>-4.6585894485780849E-2</v>
      </c>
      <c r="Q239" s="3"/>
    </row>
    <row r="240" spans="7:17" x14ac:dyDescent="0.25">
      <c r="G240" s="37">
        <v>237</v>
      </c>
      <c r="H240" s="38"/>
      <c r="I240" s="39">
        <f t="shared" si="20"/>
        <v>0</v>
      </c>
      <c r="J240" s="39">
        <f t="shared" si="23"/>
        <v>0</v>
      </c>
      <c r="K240" s="40">
        <f t="shared" si="21"/>
        <v>3.8821578738150712E-7</v>
      </c>
      <c r="L240" s="40">
        <f t="shared" si="19"/>
        <v>0</v>
      </c>
      <c r="M240" s="40">
        <f t="shared" si="22"/>
        <v>-3.8821578738150712E-7</v>
      </c>
      <c r="N240" s="40">
        <f t="shared" si="24"/>
        <v>-4.6586282701568234E-2</v>
      </c>
      <c r="Q240" s="3"/>
    </row>
    <row r="241" spans="7:17" x14ac:dyDescent="0.25">
      <c r="G241" s="37">
        <v>238</v>
      </c>
      <c r="H241" s="38"/>
      <c r="I241" s="39">
        <f t="shared" si="20"/>
        <v>0</v>
      </c>
      <c r="J241" s="39">
        <f t="shared" si="23"/>
        <v>0</v>
      </c>
      <c r="K241" s="40">
        <f t="shared" si="21"/>
        <v>3.8821902251306868E-7</v>
      </c>
      <c r="L241" s="40">
        <f t="shared" si="19"/>
        <v>0</v>
      </c>
      <c r="M241" s="40">
        <f t="shared" si="22"/>
        <v>-3.8821902251306868E-7</v>
      </c>
      <c r="N241" s="40">
        <f t="shared" si="24"/>
        <v>-4.6586670920590746E-2</v>
      </c>
      <c r="Q241" s="3"/>
    </row>
    <row r="242" spans="7:17" x14ac:dyDescent="0.25">
      <c r="G242" s="37">
        <v>239</v>
      </c>
      <c r="H242" s="38"/>
      <c r="I242" s="39">
        <f t="shared" si="20"/>
        <v>0</v>
      </c>
      <c r="J242" s="39">
        <f t="shared" si="23"/>
        <v>0</v>
      </c>
      <c r="K242" s="40">
        <f t="shared" si="21"/>
        <v>3.8822225767158961E-7</v>
      </c>
      <c r="L242" s="40">
        <f t="shared" si="19"/>
        <v>0</v>
      </c>
      <c r="M242" s="40">
        <f t="shared" si="22"/>
        <v>-3.8822225767158961E-7</v>
      </c>
      <c r="N242" s="40">
        <f t="shared" si="24"/>
        <v>-4.6587059142848421E-2</v>
      </c>
      <c r="Q242" s="3"/>
    </row>
    <row r="243" spans="7:17" x14ac:dyDescent="0.25">
      <c r="G243" s="37">
        <v>240</v>
      </c>
      <c r="H243" s="38"/>
      <c r="I243" s="39">
        <f t="shared" si="20"/>
        <v>0</v>
      </c>
      <c r="J243" s="39">
        <f t="shared" si="23"/>
        <v>0</v>
      </c>
      <c r="K243" s="40">
        <f t="shared" si="21"/>
        <v>3.8822549285707016E-7</v>
      </c>
      <c r="L243" s="40">
        <f t="shared" si="19"/>
        <v>0</v>
      </c>
      <c r="M243" s="40">
        <f t="shared" si="22"/>
        <v>-3.8822549285707016E-7</v>
      </c>
      <c r="N243" s="40">
        <f t="shared" si="24"/>
        <v>-4.6587447368341278E-2</v>
      </c>
      <c r="Q243" s="3"/>
    </row>
    <row r="244" spans="7:17" x14ac:dyDescent="0.25">
      <c r="G244" s="37">
        <v>241</v>
      </c>
      <c r="H244" s="38"/>
      <c r="I244" s="39">
        <f t="shared" si="20"/>
        <v>0</v>
      </c>
      <c r="J244" s="39">
        <f t="shared" si="23"/>
        <v>0</v>
      </c>
      <c r="K244" s="40">
        <f t="shared" si="21"/>
        <v>3.8822872806951067E-7</v>
      </c>
      <c r="L244" s="40">
        <f t="shared" si="19"/>
        <v>0</v>
      </c>
      <c r="M244" s="40">
        <f t="shared" si="22"/>
        <v>-3.8822872806951067E-7</v>
      </c>
      <c r="N244" s="40">
        <f t="shared" si="24"/>
        <v>-4.6587835597069346E-2</v>
      </c>
      <c r="Q244" s="3"/>
    </row>
    <row r="245" spans="7:17" x14ac:dyDescent="0.25">
      <c r="G245" s="37">
        <v>242</v>
      </c>
      <c r="H245" s="38"/>
      <c r="I245" s="39">
        <f t="shared" si="20"/>
        <v>0</v>
      </c>
      <c r="J245" s="39">
        <f t="shared" si="23"/>
        <v>0</v>
      </c>
      <c r="K245" s="40">
        <f t="shared" si="21"/>
        <v>3.8823196330891123E-7</v>
      </c>
      <c r="L245" s="40">
        <f t="shared" si="19"/>
        <v>0</v>
      </c>
      <c r="M245" s="40">
        <f t="shared" si="22"/>
        <v>-3.8823196330891123E-7</v>
      </c>
      <c r="N245" s="40">
        <f t="shared" si="24"/>
        <v>-4.6588223829032653E-2</v>
      </c>
      <c r="Q245" s="3"/>
    </row>
    <row r="246" spans="7:17" x14ac:dyDescent="0.25">
      <c r="G246" s="37">
        <v>243</v>
      </c>
      <c r="H246" s="38"/>
      <c r="I246" s="39">
        <f t="shared" si="20"/>
        <v>0</v>
      </c>
      <c r="J246" s="39">
        <f t="shared" si="23"/>
        <v>0</v>
      </c>
      <c r="K246" s="40">
        <f t="shared" si="21"/>
        <v>3.882351985752721E-7</v>
      </c>
      <c r="L246" s="40">
        <f t="shared" si="19"/>
        <v>0</v>
      </c>
      <c r="M246" s="40">
        <f t="shared" si="22"/>
        <v>-3.882351985752721E-7</v>
      </c>
      <c r="N246" s="40">
        <f t="shared" si="24"/>
        <v>-4.6588612064231226E-2</v>
      </c>
      <c r="Q246" s="3"/>
    </row>
    <row r="247" spans="7:17" x14ac:dyDescent="0.25">
      <c r="G247" s="37">
        <v>244</v>
      </c>
      <c r="H247" s="38"/>
      <c r="I247" s="39">
        <f t="shared" si="20"/>
        <v>0</v>
      </c>
      <c r="J247" s="39">
        <f t="shared" si="23"/>
        <v>0</v>
      </c>
      <c r="K247" s="40">
        <f t="shared" si="21"/>
        <v>3.8823843386859361E-7</v>
      </c>
      <c r="L247" s="40">
        <f t="shared" si="19"/>
        <v>0</v>
      </c>
      <c r="M247" s="40">
        <f t="shared" si="22"/>
        <v>-3.8823843386859361E-7</v>
      </c>
      <c r="N247" s="40">
        <f t="shared" si="24"/>
        <v>-4.6589000302665093E-2</v>
      </c>
      <c r="Q247" s="3"/>
    </row>
    <row r="248" spans="7:17" x14ac:dyDescent="0.25">
      <c r="G248" s="37">
        <v>245</v>
      </c>
      <c r="H248" s="38"/>
      <c r="I248" s="39">
        <f t="shared" si="20"/>
        <v>0</v>
      </c>
      <c r="J248" s="39">
        <f t="shared" si="23"/>
        <v>0</v>
      </c>
      <c r="K248" s="40">
        <f t="shared" si="21"/>
        <v>3.8824166918887581E-7</v>
      </c>
      <c r="L248" s="40">
        <f t="shared" si="19"/>
        <v>0</v>
      </c>
      <c r="M248" s="40">
        <f t="shared" si="22"/>
        <v>-3.8824166918887581E-7</v>
      </c>
      <c r="N248" s="40">
        <f t="shared" si="24"/>
        <v>-4.6589388544334281E-2</v>
      </c>
      <c r="Q248" s="3"/>
    </row>
    <row r="249" spans="7:17" x14ac:dyDescent="0.25">
      <c r="G249" s="37">
        <v>246</v>
      </c>
      <c r="H249" s="38"/>
      <c r="I249" s="39">
        <f t="shared" si="20"/>
        <v>0</v>
      </c>
      <c r="J249" s="39">
        <f t="shared" si="23"/>
        <v>0</v>
      </c>
      <c r="K249" s="40">
        <f t="shared" si="21"/>
        <v>3.8824490453611906E-7</v>
      </c>
      <c r="L249" s="40">
        <f t="shared" si="19"/>
        <v>0</v>
      </c>
      <c r="M249" s="40">
        <f t="shared" si="22"/>
        <v>-3.8824490453611906E-7</v>
      </c>
      <c r="N249" s="40">
        <f t="shared" si="24"/>
        <v>-4.658977678923882E-2</v>
      </c>
      <c r="Q249" s="3"/>
    </row>
    <row r="250" spans="7:17" x14ac:dyDescent="0.25">
      <c r="G250" s="37">
        <v>247</v>
      </c>
      <c r="H250" s="38"/>
      <c r="I250" s="39">
        <f t="shared" si="20"/>
        <v>0</v>
      </c>
      <c r="J250" s="39">
        <f t="shared" si="23"/>
        <v>0</v>
      </c>
      <c r="K250" s="40">
        <f t="shared" si="21"/>
        <v>3.8824813991032349E-7</v>
      </c>
      <c r="L250" s="40">
        <f t="shared" si="19"/>
        <v>0</v>
      </c>
      <c r="M250" s="40">
        <f t="shared" si="22"/>
        <v>-3.8824813991032349E-7</v>
      </c>
      <c r="N250" s="40">
        <f t="shared" si="24"/>
        <v>-4.6590165037378728E-2</v>
      </c>
      <c r="Q250" s="3"/>
    </row>
    <row r="251" spans="7:17" x14ac:dyDescent="0.25">
      <c r="G251" s="37">
        <v>248</v>
      </c>
      <c r="H251" s="38"/>
      <c r="I251" s="39">
        <f t="shared" si="20"/>
        <v>0</v>
      </c>
      <c r="J251" s="39">
        <f t="shared" si="23"/>
        <v>0</v>
      </c>
      <c r="K251" s="40">
        <f t="shared" si="21"/>
        <v>3.8825137531148944E-7</v>
      </c>
      <c r="L251" s="40">
        <f t="shared" si="19"/>
        <v>0</v>
      </c>
      <c r="M251" s="40">
        <f t="shared" si="22"/>
        <v>-3.8825137531148944E-7</v>
      </c>
      <c r="N251" s="40">
        <f t="shared" si="24"/>
        <v>-4.6590553288754041E-2</v>
      </c>
      <c r="Q251" s="3"/>
    </row>
    <row r="252" spans="7:17" x14ac:dyDescent="0.25">
      <c r="G252" s="37">
        <v>249</v>
      </c>
      <c r="H252" s="38"/>
      <c r="I252" s="39">
        <f t="shared" si="20"/>
        <v>0</v>
      </c>
      <c r="J252" s="39">
        <f t="shared" si="23"/>
        <v>0</v>
      </c>
      <c r="K252" s="40">
        <f t="shared" si="21"/>
        <v>3.8825461073961699E-7</v>
      </c>
      <c r="L252" s="40">
        <f t="shared" si="19"/>
        <v>0</v>
      </c>
      <c r="M252" s="40">
        <f t="shared" si="22"/>
        <v>-3.8825461073961699E-7</v>
      </c>
      <c r="N252" s="40">
        <f t="shared" si="24"/>
        <v>-4.6590941543364781E-2</v>
      </c>
      <c r="Q252" s="3"/>
    </row>
    <row r="253" spans="7:17" x14ac:dyDescent="0.25">
      <c r="G253" s="37">
        <v>250</v>
      </c>
      <c r="H253" s="38"/>
      <c r="I253" s="39">
        <f t="shared" si="20"/>
        <v>0</v>
      </c>
      <c r="J253" s="39">
        <f t="shared" si="23"/>
        <v>0</v>
      </c>
      <c r="K253" s="40">
        <f t="shared" si="21"/>
        <v>3.8825784619470654E-7</v>
      </c>
      <c r="L253" s="40">
        <f t="shared" si="19"/>
        <v>0</v>
      </c>
      <c r="M253" s="40">
        <f t="shared" si="22"/>
        <v>-3.8825784619470654E-7</v>
      </c>
      <c r="N253" s="40">
        <f t="shared" si="24"/>
        <v>-4.6591329801210973E-2</v>
      </c>
      <c r="Q253" s="3"/>
    </row>
    <row r="254" spans="7:17" x14ac:dyDescent="0.25">
      <c r="G254" s="37">
        <v>251</v>
      </c>
      <c r="H254" s="38"/>
      <c r="I254" s="39">
        <f t="shared" si="20"/>
        <v>0</v>
      </c>
      <c r="J254" s="39">
        <f t="shared" si="23"/>
        <v>0</v>
      </c>
      <c r="K254" s="40">
        <f t="shared" si="21"/>
        <v>3.8826108167675811E-7</v>
      </c>
      <c r="L254" s="40">
        <f t="shared" si="19"/>
        <v>0</v>
      </c>
      <c r="M254" s="40">
        <f t="shared" si="22"/>
        <v>-3.8826108167675811E-7</v>
      </c>
      <c r="N254" s="40">
        <f t="shared" si="24"/>
        <v>-4.6591718062292647E-2</v>
      </c>
      <c r="Q254" s="3"/>
    </row>
    <row r="255" spans="7:17" x14ac:dyDescent="0.25">
      <c r="G255" s="37">
        <v>252</v>
      </c>
      <c r="H255" s="38"/>
      <c r="I255" s="39">
        <f t="shared" si="20"/>
        <v>0</v>
      </c>
      <c r="J255" s="39">
        <f t="shared" si="23"/>
        <v>0</v>
      </c>
      <c r="K255" s="40">
        <f t="shared" si="21"/>
        <v>3.8826431718577211E-7</v>
      </c>
      <c r="L255" s="40">
        <f t="shared" si="19"/>
        <v>0</v>
      </c>
      <c r="M255" s="40">
        <f t="shared" si="22"/>
        <v>-3.8826431718577211E-7</v>
      </c>
      <c r="N255" s="40">
        <f t="shared" si="24"/>
        <v>-4.6592106326609831E-2</v>
      </c>
      <c r="Q255" s="3"/>
    </row>
    <row r="256" spans="7:17" x14ac:dyDescent="0.25">
      <c r="G256" s="37">
        <v>253</v>
      </c>
      <c r="H256" s="38"/>
      <c r="I256" s="39">
        <f t="shared" si="20"/>
        <v>0</v>
      </c>
      <c r="J256" s="39">
        <f t="shared" si="23"/>
        <v>0</v>
      </c>
      <c r="K256" s="40">
        <f t="shared" si="21"/>
        <v>3.8826755272174866E-7</v>
      </c>
      <c r="L256" s="40">
        <f t="shared" si="19"/>
        <v>0</v>
      </c>
      <c r="M256" s="40">
        <f t="shared" si="22"/>
        <v>-3.8826755272174866E-7</v>
      </c>
      <c r="N256" s="40">
        <f t="shared" si="24"/>
        <v>-4.6592494594162551E-2</v>
      </c>
      <c r="Q256" s="3"/>
    </row>
    <row r="257" spans="7:17" x14ac:dyDescent="0.25">
      <c r="G257" s="37">
        <v>254</v>
      </c>
      <c r="H257" s="38"/>
      <c r="I257" s="39">
        <f t="shared" si="20"/>
        <v>0</v>
      </c>
      <c r="J257" s="39">
        <f t="shared" si="23"/>
        <v>0</v>
      </c>
      <c r="K257" s="40">
        <f t="shared" si="21"/>
        <v>3.882707882846879E-7</v>
      </c>
      <c r="L257" s="40">
        <f t="shared" si="19"/>
        <v>0</v>
      </c>
      <c r="M257" s="40">
        <f t="shared" si="22"/>
        <v>-3.882707882846879E-7</v>
      </c>
      <c r="N257" s="40">
        <f t="shared" si="24"/>
        <v>-4.6592882864950835E-2</v>
      </c>
      <c r="Q257" s="3"/>
    </row>
    <row r="258" spans="7:17" x14ac:dyDescent="0.25">
      <c r="G258" s="37">
        <v>255</v>
      </c>
      <c r="H258" s="38"/>
      <c r="I258" s="39">
        <f t="shared" si="20"/>
        <v>0</v>
      </c>
      <c r="J258" s="39">
        <f t="shared" si="23"/>
        <v>0</v>
      </c>
      <c r="K258" s="40">
        <f t="shared" si="21"/>
        <v>3.8827402387459032E-7</v>
      </c>
      <c r="L258" s="40">
        <f t="shared" si="19"/>
        <v>0</v>
      </c>
      <c r="M258" s="40">
        <f t="shared" si="22"/>
        <v>-3.8827402387459032E-7</v>
      </c>
      <c r="N258" s="40">
        <f t="shared" si="24"/>
        <v>-4.6593271138974712E-2</v>
      </c>
      <c r="Q258" s="3"/>
    </row>
    <row r="259" spans="7:17" x14ac:dyDescent="0.25">
      <c r="G259" s="37">
        <v>256</v>
      </c>
      <c r="H259" s="38"/>
      <c r="I259" s="39">
        <f t="shared" si="20"/>
        <v>0</v>
      </c>
      <c r="J259" s="39">
        <f t="shared" si="23"/>
        <v>0</v>
      </c>
      <c r="K259" s="40">
        <f t="shared" si="21"/>
        <v>3.8827725949145592E-7</v>
      </c>
      <c r="L259" s="40">
        <f t="shared" si="19"/>
        <v>0</v>
      </c>
      <c r="M259" s="40">
        <f t="shared" si="22"/>
        <v>-3.8827725949145592E-7</v>
      </c>
      <c r="N259" s="40">
        <f t="shared" si="24"/>
        <v>-4.6593659416234202E-2</v>
      </c>
      <c r="Q259" s="3"/>
    </row>
    <row r="260" spans="7:17" x14ac:dyDescent="0.25">
      <c r="G260" s="37">
        <v>257</v>
      </c>
      <c r="H260" s="38"/>
      <c r="I260" s="39">
        <f t="shared" si="20"/>
        <v>0</v>
      </c>
      <c r="J260" s="39">
        <f t="shared" si="23"/>
        <v>0</v>
      </c>
      <c r="K260" s="40">
        <f t="shared" si="21"/>
        <v>3.8828049513528501E-7</v>
      </c>
      <c r="L260" s="40">
        <f t="shared" ref="L260:L282" si="25">IF(G260&lt;=$D$10,IF(G260&gt;$C$21,IF(G260&gt;$C$22,IF(G260&gt;$C$23,$D$24*$C$12+$E$24,$D$23*$C$12+$E$23),$D$22*$C$12+$E$22),$D$21*$C$12+$E$21),0)</f>
        <v>0</v>
      </c>
      <c r="M260" s="40">
        <f t="shared" si="22"/>
        <v>-3.8828049513528501E-7</v>
      </c>
      <c r="N260" s="40">
        <f t="shared" si="24"/>
        <v>-4.659404769672934E-2</v>
      </c>
      <c r="Q260" s="3"/>
    </row>
    <row r="261" spans="7:17" x14ac:dyDescent="0.25">
      <c r="G261" s="37">
        <v>258</v>
      </c>
      <c r="H261" s="38"/>
      <c r="I261" s="39">
        <f t="shared" ref="I261:I282" si="26">IF(G261&lt;=$D$10,$C$14,0)</f>
        <v>0</v>
      </c>
      <c r="J261" s="39">
        <f t="shared" si="23"/>
        <v>0</v>
      </c>
      <c r="K261" s="40">
        <f t="shared" ref="K261:K282" si="27">IF(N260&lt;0,-N260*D$7/12,0)</f>
        <v>3.8828373080607786E-7</v>
      </c>
      <c r="L261" s="40">
        <f t="shared" si="25"/>
        <v>0</v>
      </c>
      <c r="M261" s="40">
        <f t="shared" ref="M261:M282" si="28">I261-K261-L261</f>
        <v>-3.8828373080607786E-7</v>
      </c>
      <c r="N261" s="40">
        <f t="shared" si="24"/>
        <v>-4.6594435980460147E-2</v>
      </c>
      <c r="Q261" s="3"/>
    </row>
    <row r="262" spans="7:17" x14ac:dyDescent="0.25">
      <c r="G262" s="37">
        <v>259</v>
      </c>
      <c r="H262" s="38"/>
      <c r="I262" s="39">
        <f t="shared" si="26"/>
        <v>0</v>
      </c>
      <c r="J262" s="39">
        <f t="shared" ref="J262:J282" si="29">I262</f>
        <v>0</v>
      </c>
      <c r="K262" s="40">
        <f t="shared" si="27"/>
        <v>3.8828696650383457E-7</v>
      </c>
      <c r="L262" s="40">
        <f t="shared" si="25"/>
        <v>0</v>
      </c>
      <c r="M262" s="40">
        <f t="shared" si="28"/>
        <v>-3.8828696650383457E-7</v>
      </c>
      <c r="N262" s="40">
        <f t="shared" ref="N262:N282" si="30">N261+M262</f>
        <v>-4.659482426742665E-2</v>
      </c>
      <c r="Q262" s="3"/>
    </row>
    <row r="263" spans="7:17" x14ac:dyDescent="0.25">
      <c r="G263" s="37">
        <v>260</v>
      </c>
      <c r="H263" s="38"/>
      <c r="I263" s="39">
        <f t="shared" si="26"/>
        <v>0</v>
      </c>
      <c r="J263" s="39">
        <f t="shared" si="29"/>
        <v>0</v>
      </c>
      <c r="K263" s="40">
        <f t="shared" si="27"/>
        <v>3.8829020222855547E-7</v>
      </c>
      <c r="L263" s="40">
        <f t="shared" si="25"/>
        <v>0</v>
      </c>
      <c r="M263" s="40">
        <f t="shared" si="28"/>
        <v>-3.8829020222855547E-7</v>
      </c>
      <c r="N263" s="40">
        <f t="shared" si="30"/>
        <v>-4.6595212557628878E-2</v>
      </c>
      <c r="Q263" s="3"/>
    </row>
    <row r="264" spans="7:17" x14ac:dyDescent="0.25">
      <c r="G264" s="37">
        <v>261</v>
      </c>
      <c r="H264" s="38"/>
      <c r="I264" s="39">
        <f t="shared" si="26"/>
        <v>0</v>
      </c>
      <c r="J264" s="39">
        <f t="shared" si="29"/>
        <v>0</v>
      </c>
      <c r="K264" s="40">
        <f t="shared" si="27"/>
        <v>3.8829343798024065E-7</v>
      </c>
      <c r="L264" s="40">
        <f t="shared" si="25"/>
        <v>0</v>
      </c>
      <c r="M264" s="40">
        <f t="shared" si="28"/>
        <v>-3.8829343798024065E-7</v>
      </c>
      <c r="N264" s="40">
        <f t="shared" si="30"/>
        <v>-4.6595600851066857E-2</v>
      </c>
      <c r="Q264" s="3"/>
    </row>
    <row r="265" spans="7:17" x14ac:dyDescent="0.25">
      <c r="G265" s="37">
        <v>262</v>
      </c>
      <c r="H265" s="38"/>
      <c r="I265" s="39">
        <f t="shared" si="26"/>
        <v>0</v>
      </c>
      <c r="J265" s="39">
        <f t="shared" si="29"/>
        <v>0</v>
      </c>
      <c r="K265" s="40">
        <f t="shared" si="27"/>
        <v>3.8829667375889049E-7</v>
      </c>
      <c r="L265" s="40">
        <f t="shared" si="25"/>
        <v>0</v>
      </c>
      <c r="M265" s="40">
        <f t="shared" si="28"/>
        <v>-3.8829667375889049E-7</v>
      </c>
      <c r="N265" s="40">
        <f t="shared" si="30"/>
        <v>-4.6595989147740616E-2</v>
      </c>
      <c r="Q265" s="3"/>
    </row>
    <row r="266" spans="7:17" x14ac:dyDescent="0.25">
      <c r="G266" s="37">
        <v>263</v>
      </c>
      <c r="H266" s="38"/>
      <c r="I266" s="39">
        <f t="shared" si="26"/>
        <v>0</v>
      </c>
      <c r="J266" s="39">
        <f t="shared" si="29"/>
        <v>0</v>
      </c>
      <c r="K266" s="40">
        <f t="shared" si="27"/>
        <v>3.882999095645051E-7</v>
      </c>
      <c r="L266" s="40">
        <f t="shared" si="25"/>
        <v>0</v>
      </c>
      <c r="M266" s="40">
        <f t="shared" si="28"/>
        <v>-3.882999095645051E-7</v>
      </c>
      <c r="N266" s="40">
        <f t="shared" si="30"/>
        <v>-4.6596377447650182E-2</v>
      </c>
      <c r="Q266" s="3"/>
    </row>
    <row r="267" spans="7:17" x14ac:dyDescent="0.25">
      <c r="G267" s="37">
        <v>264</v>
      </c>
      <c r="H267" s="38"/>
      <c r="I267" s="39">
        <f t="shared" si="26"/>
        <v>0</v>
      </c>
      <c r="J267" s="39">
        <f t="shared" si="29"/>
        <v>0</v>
      </c>
      <c r="K267" s="40">
        <f t="shared" si="27"/>
        <v>3.8830314539708484E-7</v>
      </c>
      <c r="L267" s="40">
        <f t="shared" si="25"/>
        <v>0</v>
      </c>
      <c r="M267" s="40">
        <f t="shared" si="28"/>
        <v>-3.8830314539708484E-7</v>
      </c>
      <c r="N267" s="40">
        <f t="shared" si="30"/>
        <v>-4.6596765750795577E-2</v>
      </c>
      <c r="Q267" s="3"/>
    </row>
    <row r="268" spans="7:17" x14ac:dyDescent="0.25">
      <c r="G268" s="37">
        <v>265</v>
      </c>
      <c r="H268" s="38"/>
      <c r="I268" s="39">
        <f t="shared" si="26"/>
        <v>0</v>
      </c>
      <c r="J268" s="39">
        <f t="shared" si="29"/>
        <v>0</v>
      </c>
      <c r="K268" s="40">
        <f t="shared" si="27"/>
        <v>3.8830638125662988E-7</v>
      </c>
      <c r="L268" s="40">
        <f t="shared" si="25"/>
        <v>0</v>
      </c>
      <c r="M268" s="40">
        <f t="shared" si="28"/>
        <v>-3.8830638125662988E-7</v>
      </c>
      <c r="N268" s="40">
        <f t="shared" si="30"/>
        <v>-4.6597154057176834E-2</v>
      </c>
      <c r="Q268" s="3"/>
    </row>
    <row r="269" spans="7:17" x14ac:dyDescent="0.25">
      <c r="G269" s="37">
        <v>266</v>
      </c>
      <c r="H269" s="38"/>
      <c r="I269" s="39">
        <f t="shared" si="26"/>
        <v>0</v>
      </c>
      <c r="J269" s="39">
        <f t="shared" si="29"/>
        <v>0</v>
      </c>
      <c r="K269" s="40">
        <f t="shared" si="27"/>
        <v>3.8830961714314031E-7</v>
      </c>
      <c r="L269" s="40">
        <f t="shared" si="25"/>
        <v>0</v>
      </c>
      <c r="M269" s="40">
        <f t="shared" si="28"/>
        <v>-3.8830961714314031E-7</v>
      </c>
      <c r="N269" s="40">
        <f t="shared" si="30"/>
        <v>-4.6597542366793976E-2</v>
      </c>
      <c r="Q269" s="3"/>
    </row>
    <row r="270" spans="7:17" x14ac:dyDescent="0.25">
      <c r="G270" s="37">
        <v>267</v>
      </c>
      <c r="H270" s="38"/>
      <c r="I270" s="39">
        <f t="shared" si="26"/>
        <v>0</v>
      </c>
      <c r="J270" s="39">
        <f t="shared" si="29"/>
        <v>0</v>
      </c>
      <c r="K270" s="40">
        <f t="shared" si="27"/>
        <v>3.8831285305661646E-7</v>
      </c>
      <c r="L270" s="40">
        <f t="shared" si="25"/>
        <v>0</v>
      </c>
      <c r="M270" s="40">
        <f t="shared" si="28"/>
        <v>-3.8831285305661646E-7</v>
      </c>
      <c r="N270" s="40">
        <f t="shared" si="30"/>
        <v>-4.6597930679647036E-2</v>
      </c>
      <c r="Q270" s="3"/>
    </row>
    <row r="271" spans="7:17" x14ac:dyDescent="0.25">
      <c r="G271" s="37">
        <v>268</v>
      </c>
      <c r="H271" s="38"/>
      <c r="I271" s="39">
        <f t="shared" si="26"/>
        <v>0</v>
      </c>
      <c r="J271" s="39">
        <f t="shared" si="29"/>
        <v>0</v>
      </c>
      <c r="K271" s="40">
        <f t="shared" si="27"/>
        <v>3.8831608899705865E-7</v>
      </c>
      <c r="L271" s="40">
        <f t="shared" si="25"/>
        <v>0</v>
      </c>
      <c r="M271" s="40">
        <f t="shared" si="28"/>
        <v>-3.8831608899705865E-7</v>
      </c>
      <c r="N271" s="40">
        <f t="shared" si="30"/>
        <v>-4.6598318995736035E-2</v>
      </c>
      <c r="Q271" s="3"/>
    </row>
    <row r="272" spans="7:17" x14ac:dyDescent="0.25">
      <c r="G272" s="37">
        <v>269</v>
      </c>
      <c r="H272" s="38"/>
      <c r="I272" s="39">
        <f t="shared" si="26"/>
        <v>0</v>
      </c>
      <c r="J272" s="39">
        <f t="shared" si="29"/>
        <v>0</v>
      </c>
      <c r="K272" s="40">
        <f t="shared" si="27"/>
        <v>3.8831932496446698E-7</v>
      </c>
      <c r="L272" s="40">
        <f t="shared" si="25"/>
        <v>0</v>
      </c>
      <c r="M272" s="40">
        <f t="shared" si="28"/>
        <v>-3.8831932496446698E-7</v>
      </c>
      <c r="N272" s="40">
        <f t="shared" si="30"/>
        <v>-4.6598707315061001E-2</v>
      </c>
      <c r="Q272" s="3"/>
    </row>
    <row r="273" spans="7:17" x14ac:dyDescent="0.25">
      <c r="G273" s="37">
        <v>270</v>
      </c>
      <c r="H273" s="38"/>
      <c r="I273" s="39">
        <f t="shared" si="26"/>
        <v>0</v>
      </c>
      <c r="J273" s="39">
        <f t="shared" si="29"/>
        <v>0</v>
      </c>
      <c r="K273" s="40">
        <f t="shared" si="27"/>
        <v>3.8832256095884171E-7</v>
      </c>
      <c r="L273" s="40">
        <f t="shared" si="25"/>
        <v>0</v>
      </c>
      <c r="M273" s="40">
        <f t="shared" si="28"/>
        <v>-3.8832256095884171E-7</v>
      </c>
      <c r="N273" s="40">
        <f t="shared" si="30"/>
        <v>-4.6599095637621962E-2</v>
      </c>
      <c r="Q273" s="3"/>
    </row>
    <row r="274" spans="7:17" x14ac:dyDescent="0.25">
      <c r="G274" s="37">
        <v>271</v>
      </c>
      <c r="H274" s="38"/>
      <c r="I274" s="39">
        <f t="shared" si="26"/>
        <v>0</v>
      </c>
      <c r="J274" s="39">
        <f t="shared" si="29"/>
        <v>0</v>
      </c>
      <c r="K274" s="40">
        <f t="shared" si="27"/>
        <v>3.8832579698018307E-7</v>
      </c>
      <c r="L274" s="40">
        <f t="shared" si="25"/>
        <v>0</v>
      </c>
      <c r="M274" s="40">
        <f t="shared" si="28"/>
        <v>-3.8832579698018307E-7</v>
      </c>
      <c r="N274" s="40">
        <f t="shared" si="30"/>
        <v>-4.6599483963418946E-2</v>
      </c>
      <c r="Q274" s="3"/>
    </row>
    <row r="275" spans="7:17" x14ac:dyDescent="0.25">
      <c r="G275" s="37">
        <v>272</v>
      </c>
      <c r="H275" s="38"/>
      <c r="I275" s="39">
        <f t="shared" si="26"/>
        <v>0</v>
      </c>
      <c r="J275" s="39">
        <f t="shared" si="29"/>
        <v>0</v>
      </c>
      <c r="K275" s="40">
        <f t="shared" si="27"/>
        <v>3.8832903302849119E-7</v>
      </c>
      <c r="L275" s="40">
        <f t="shared" si="25"/>
        <v>0</v>
      </c>
      <c r="M275" s="40">
        <f t="shared" si="28"/>
        <v>-3.8832903302849119E-7</v>
      </c>
      <c r="N275" s="40">
        <f t="shared" si="30"/>
        <v>-4.6599872292451973E-2</v>
      </c>
      <c r="Q275" s="3"/>
    </row>
    <row r="276" spans="7:17" x14ac:dyDescent="0.25">
      <c r="G276" s="37">
        <v>273</v>
      </c>
      <c r="H276" s="38"/>
      <c r="I276" s="39">
        <f t="shared" si="26"/>
        <v>0</v>
      </c>
      <c r="J276" s="39">
        <f t="shared" si="29"/>
        <v>0</v>
      </c>
      <c r="K276" s="40">
        <f t="shared" si="27"/>
        <v>3.8833226910376647E-7</v>
      </c>
      <c r="L276" s="40">
        <f t="shared" si="25"/>
        <v>0</v>
      </c>
      <c r="M276" s="40">
        <f t="shared" si="28"/>
        <v>-3.8833226910376647E-7</v>
      </c>
      <c r="N276" s="40">
        <f t="shared" si="30"/>
        <v>-4.6600260624721078E-2</v>
      </c>
      <c r="Q276" s="3"/>
    </row>
    <row r="277" spans="7:17" x14ac:dyDescent="0.25">
      <c r="G277" s="37">
        <v>274</v>
      </c>
      <c r="H277" s="38"/>
      <c r="I277" s="39">
        <f t="shared" si="26"/>
        <v>0</v>
      </c>
      <c r="J277" s="39">
        <f t="shared" si="29"/>
        <v>0</v>
      </c>
      <c r="K277" s="40">
        <f t="shared" si="27"/>
        <v>3.8833550520600905E-7</v>
      </c>
      <c r="L277" s="40">
        <f t="shared" si="25"/>
        <v>0</v>
      </c>
      <c r="M277" s="40">
        <f t="shared" si="28"/>
        <v>-3.8833550520600905E-7</v>
      </c>
      <c r="N277" s="40">
        <f t="shared" si="30"/>
        <v>-4.6600648960226282E-2</v>
      </c>
      <c r="Q277" s="3"/>
    </row>
    <row r="278" spans="7:17" x14ac:dyDescent="0.25">
      <c r="G278" s="37">
        <v>275</v>
      </c>
      <c r="H278" s="38"/>
      <c r="I278" s="39">
        <f t="shared" si="26"/>
        <v>0</v>
      </c>
      <c r="J278" s="39">
        <f t="shared" si="29"/>
        <v>0</v>
      </c>
      <c r="K278" s="40">
        <f t="shared" si="27"/>
        <v>3.8833874133521904E-7</v>
      </c>
      <c r="L278" s="40">
        <f t="shared" si="25"/>
        <v>0</v>
      </c>
      <c r="M278" s="40">
        <f t="shared" si="28"/>
        <v>-3.8833874133521904E-7</v>
      </c>
      <c r="N278" s="40">
        <f t="shared" si="30"/>
        <v>-4.6601037298967619E-2</v>
      </c>
      <c r="Q278" s="3"/>
    </row>
    <row r="279" spans="7:17" x14ac:dyDescent="0.25">
      <c r="G279" s="37">
        <v>276</v>
      </c>
      <c r="H279" s="38"/>
      <c r="I279" s="39">
        <f t="shared" si="26"/>
        <v>0</v>
      </c>
      <c r="J279" s="39">
        <f t="shared" si="29"/>
        <v>0</v>
      </c>
      <c r="K279" s="40">
        <f t="shared" si="27"/>
        <v>3.8834197749139687E-7</v>
      </c>
      <c r="L279" s="40">
        <f t="shared" si="25"/>
        <v>0</v>
      </c>
      <c r="M279" s="40">
        <f t="shared" si="28"/>
        <v>-3.8834197749139687E-7</v>
      </c>
      <c r="N279" s="40">
        <f t="shared" si="30"/>
        <v>-4.6601425640945111E-2</v>
      </c>
      <c r="Q279" s="3"/>
    </row>
    <row r="280" spans="7:17" x14ac:dyDescent="0.25">
      <c r="G280" s="37">
        <v>277</v>
      </c>
      <c r="H280" s="38"/>
      <c r="I280" s="39">
        <f t="shared" si="26"/>
        <v>0</v>
      </c>
      <c r="J280" s="39">
        <f t="shared" si="29"/>
        <v>0</v>
      </c>
      <c r="K280" s="40">
        <f t="shared" si="27"/>
        <v>3.8834521367454263E-7</v>
      </c>
      <c r="L280" s="40">
        <f t="shared" si="25"/>
        <v>0</v>
      </c>
      <c r="M280" s="40">
        <f t="shared" si="28"/>
        <v>-3.8834521367454263E-7</v>
      </c>
      <c r="N280" s="40">
        <f t="shared" si="30"/>
        <v>-4.6601813986158785E-2</v>
      </c>
      <c r="Q280" s="3"/>
    </row>
    <row r="281" spans="7:17" x14ac:dyDescent="0.25">
      <c r="G281" s="37">
        <v>278</v>
      </c>
      <c r="H281" s="38"/>
      <c r="I281" s="39">
        <f t="shared" si="26"/>
        <v>0</v>
      </c>
      <c r="J281" s="39">
        <f t="shared" si="29"/>
        <v>0</v>
      </c>
      <c r="K281" s="40">
        <f t="shared" si="27"/>
        <v>3.8834844988465655E-7</v>
      </c>
      <c r="L281" s="40">
        <f t="shared" si="25"/>
        <v>0</v>
      </c>
      <c r="M281" s="40">
        <f t="shared" si="28"/>
        <v>-3.8834844988465655E-7</v>
      </c>
      <c r="N281" s="40">
        <f t="shared" si="30"/>
        <v>-4.6602202334608669E-2</v>
      </c>
      <c r="Q281" s="3"/>
    </row>
    <row r="282" spans="7:17" x14ac:dyDescent="0.25">
      <c r="G282" s="37">
        <v>279</v>
      </c>
      <c r="H282" s="38"/>
      <c r="I282" s="39">
        <f t="shared" si="26"/>
        <v>0</v>
      </c>
      <c r="J282" s="39">
        <f t="shared" si="29"/>
        <v>0</v>
      </c>
      <c r="K282" s="40">
        <f t="shared" si="27"/>
        <v>3.8835168612173894E-7</v>
      </c>
      <c r="L282" s="40">
        <f t="shared" si="25"/>
        <v>0</v>
      </c>
      <c r="M282" s="40">
        <f t="shared" si="28"/>
        <v>-3.8835168612173894E-7</v>
      </c>
      <c r="N282" s="40">
        <f t="shared" si="30"/>
        <v>-4.6602590686294791E-2</v>
      </c>
      <c r="Q282" s="3"/>
    </row>
  </sheetData>
  <protectedRanges>
    <protectedRange password="CF7A" sqref="C5 C8:C9 C18 C12:C16" name="Диапазон1"/>
    <protectedRange password="CF7A" sqref="D15" name="Диапазон1_1"/>
  </protectedRanges>
  <mergeCells count="1">
    <mergeCell ref="B2:D2"/>
  </mergeCells>
  <phoneticPr fontId="9" type="noConversion"/>
  <dataValidations disablePrompts="1" count="1">
    <dataValidation type="list" allowBlank="1" showInputMessage="1" showErrorMessage="1" sqref="E8" xr:uid="{00000000-0002-0000-0000-000000000000}">
      <formula1>"PIL,CF"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4"/>
  <sheetViews>
    <sheetView showGridLines="0" tabSelected="1" zoomScale="85" zoomScaleNormal="85" workbookViewId="0">
      <selection activeCell="G17" sqref="G17"/>
    </sheetView>
  </sheetViews>
  <sheetFormatPr defaultColWidth="0" defaultRowHeight="16.5" x14ac:dyDescent="0.3"/>
  <cols>
    <col min="1" max="1" width="1.7109375" style="83" customWidth="1"/>
    <col min="2" max="2" width="6.140625" style="83" customWidth="1"/>
    <col min="3" max="3" width="13" style="83" customWidth="1"/>
    <col min="4" max="4" width="24.140625" style="83" customWidth="1"/>
    <col min="5" max="5" width="15.28515625" style="83" customWidth="1"/>
    <col min="6" max="6" width="16.140625" style="83" customWidth="1"/>
    <col min="7" max="7" width="17.140625" style="83" customWidth="1"/>
    <col min="8" max="8" width="14.140625" style="83" customWidth="1"/>
    <col min="9" max="10" width="13.28515625" style="88" customWidth="1"/>
    <col min="11" max="11" width="13.28515625" style="88" hidden="1" customWidth="1"/>
    <col min="12" max="12" width="11.7109375" style="88" hidden="1" customWidth="1"/>
    <col min="13" max="14" width="11.42578125" style="83" hidden="1" customWidth="1"/>
    <col min="15" max="16384" width="9.140625" style="83" hidden="1"/>
  </cols>
  <sheetData>
    <row r="1" spans="2:23" ht="9.75" customHeight="1" x14ac:dyDescent="0.3"/>
    <row r="2" spans="2:23" ht="15.75" customHeight="1" x14ac:dyDescent="0.3">
      <c r="B2" s="164" t="s">
        <v>68</v>
      </c>
      <c r="C2" s="164"/>
      <c r="D2" s="164"/>
      <c r="E2" s="164"/>
      <c r="F2" s="153" t="s">
        <v>60</v>
      </c>
      <c r="G2" s="154" t="s">
        <v>61</v>
      </c>
    </row>
    <row r="3" spans="2:23" ht="17.100000000000001" customHeight="1" x14ac:dyDescent="0.3">
      <c r="B3" s="167" t="s">
        <v>54</v>
      </c>
      <c r="C3" s="168"/>
      <c r="D3" s="168"/>
      <c r="E3" s="169"/>
      <c r="F3" s="155">
        <v>1000</v>
      </c>
      <c r="G3" s="155">
        <v>150000</v>
      </c>
    </row>
    <row r="4" spans="2:23" ht="17.100000000000001" customHeight="1" x14ac:dyDescent="0.3">
      <c r="B4" s="167" t="s">
        <v>38</v>
      </c>
      <c r="C4" s="168"/>
      <c r="D4" s="168"/>
      <c r="E4" s="169"/>
      <c r="F4" s="156">
        <v>3</v>
      </c>
      <c r="G4" s="156">
        <v>24</v>
      </c>
    </row>
    <row r="5" spans="2:23" ht="17.100000000000001" customHeight="1" x14ac:dyDescent="0.3">
      <c r="B5" s="167" t="s">
        <v>55</v>
      </c>
      <c r="C5" s="168"/>
      <c r="D5" s="168"/>
      <c r="E5" s="169"/>
      <c r="F5" s="156">
        <v>3</v>
      </c>
      <c r="G5" s="156">
        <v>24</v>
      </c>
    </row>
    <row r="6" spans="2:23" ht="17.100000000000001" customHeight="1" x14ac:dyDescent="0.3">
      <c r="B6" s="170" t="s">
        <v>75</v>
      </c>
      <c r="C6" s="168"/>
      <c r="D6" s="168"/>
      <c r="E6" s="169"/>
      <c r="F6" s="157">
        <v>0</v>
      </c>
      <c r="G6" s="157">
        <v>0.14499999999999999</v>
      </c>
    </row>
    <row r="7" spans="2:23" ht="17.100000000000001" customHeight="1" x14ac:dyDescent="0.3">
      <c r="B7" s="167" t="s">
        <v>76</v>
      </c>
      <c r="C7" s="168"/>
      <c r="D7" s="168"/>
      <c r="E7" s="169"/>
      <c r="F7" s="158">
        <v>0</v>
      </c>
      <c r="G7" s="158">
        <v>700</v>
      </c>
    </row>
    <row r="8" spans="2:23" ht="17.100000000000001" customHeight="1" x14ac:dyDescent="0.3">
      <c r="B8" s="167" t="s">
        <v>58</v>
      </c>
      <c r="C8" s="168"/>
      <c r="D8" s="168"/>
      <c r="E8" s="169"/>
      <c r="F8" s="157">
        <v>0</v>
      </c>
      <c r="G8" s="157">
        <v>0.02</v>
      </c>
      <c r="W8" s="83">
        <v>2</v>
      </c>
    </row>
    <row r="9" spans="2:23" ht="17.100000000000001" customHeight="1" x14ac:dyDescent="0.3">
      <c r="B9" s="167" t="s">
        <v>57</v>
      </c>
      <c r="C9" s="168"/>
      <c r="D9" s="168"/>
      <c r="E9" s="169"/>
      <c r="F9" s="158">
        <v>0</v>
      </c>
      <c r="G9" s="158">
        <v>100</v>
      </c>
      <c r="W9" s="83">
        <v>3</v>
      </c>
    </row>
    <row r="10" spans="2:23" ht="17.100000000000001" customHeight="1" x14ac:dyDescent="0.3">
      <c r="B10" s="167" t="s">
        <v>59</v>
      </c>
      <c r="C10" s="168"/>
      <c r="D10" s="168"/>
      <c r="E10" s="169"/>
      <c r="F10" s="157">
        <v>0</v>
      </c>
      <c r="G10" s="157">
        <v>3.5000000000000003E-2</v>
      </c>
      <c r="W10" s="88">
        <v>4</v>
      </c>
    </row>
    <row r="11" spans="2:23" ht="17.100000000000001" customHeight="1" x14ac:dyDescent="0.3">
      <c r="B11" s="167" t="s">
        <v>56</v>
      </c>
      <c r="C11" s="168"/>
      <c r="D11" s="168"/>
      <c r="E11" s="169"/>
      <c r="F11" s="158">
        <v>0</v>
      </c>
      <c r="G11" s="158">
        <v>100</v>
      </c>
      <c r="W11" s="83">
        <v>5</v>
      </c>
    </row>
    <row r="12" spans="2:23" ht="16.5" customHeight="1" x14ac:dyDescent="0.3">
      <c r="B12" s="116"/>
      <c r="C12" s="116"/>
      <c r="D12" s="116"/>
      <c r="E12" s="116"/>
      <c r="F12" s="117"/>
      <c r="G12" s="118"/>
      <c r="W12" s="83">
        <v>6</v>
      </c>
    </row>
    <row r="13" spans="2:23" ht="27.75" customHeight="1" x14ac:dyDescent="0.3">
      <c r="B13" s="172" t="s">
        <v>51</v>
      </c>
      <c r="C13" s="173"/>
      <c r="D13" s="173"/>
      <c r="E13" s="173"/>
      <c r="F13" s="173"/>
      <c r="G13" s="174"/>
      <c r="H13" s="141"/>
      <c r="W13" s="88">
        <v>7</v>
      </c>
    </row>
    <row r="14" spans="2:23" ht="21" customHeight="1" x14ac:dyDescent="0.3">
      <c r="B14" s="180" t="s">
        <v>82</v>
      </c>
      <c r="C14" s="181"/>
      <c r="D14" s="181"/>
      <c r="E14" s="181"/>
      <c r="F14" s="181"/>
      <c r="G14" s="182"/>
      <c r="H14" s="141"/>
      <c r="W14" s="83">
        <v>8</v>
      </c>
    </row>
    <row r="15" spans="2:23" ht="36.75" customHeight="1" x14ac:dyDescent="0.3">
      <c r="B15" s="175" t="s">
        <v>71</v>
      </c>
      <c r="C15" s="176"/>
      <c r="D15" s="176"/>
      <c r="E15" s="176"/>
      <c r="F15" s="176"/>
      <c r="G15" s="177"/>
      <c r="H15" s="141"/>
      <c r="W15" s="83">
        <v>9</v>
      </c>
    </row>
    <row r="16" spans="2:23" s="88" customFormat="1" x14ac:dyDescent="0.3">
      <c r="B16" s="115"/>
      <c r="C16" s="111"/>
      <c r="D16" s="111"/>
      <c r="E16" s="111"/>
      <c r="F16" s="111"/>
      <c r="G16" s="111"/>
      <c r="H16" s="141"/>
      <c r="M16" s="83"/>
      <c r="W16" s="88">
        <v>10</v>
      </c>
    </row>
    <row r="17" spans="2:23" x14ac:dyDescent="0.3">
      <c r="B17" s="95" t="s">
        <v>41</v>
      </c>
      <c r="C17" s="96"/>
      <c r="D17" s="97"/>
      <c r="E17" s="97"/>
      <c r="F17" s="98"/>
      <c r="G17" s="99">
        <v>20000</v>
      </c>
      <c r="H17" s="148"/>
      <c r="W17" s="83">
        <v>11</v>
      </c>
    </row>
    <row r="18" spans="2:23" x14ac:dyDescent="0.3">
      <c r="B18" s="95" t="s">
        <v>36</v>
      </c>
      <c r="C18" s="96"/>
      <c r="D18" s="97"/>
      <c r="E18" s="97"/>
      <c r="F18" s="98"/>
      <c r="G18" s="99">
        <v>0</v>
      </c>
      <c r="H18" s="148"/>
      <c r="W18" s="83">
        <v>12</v>
      </c>
    </row>
    <row r="19" spans="2:23" x14ac:dyDescent="0.3">
      <c r="B19" s="95" t="s">
        <v>75</v>
      </c>
      <c r="C19" s="96"/>
      <c r="D19" s="97"/>
      <c r="E19" s="97"/>
      <c r="F19" s="98"/>
      <c r="G19" s="100">
        <v>0</v>
      </c>
      <c r="H19" s="149">
        <f>(G17-G18)*G19</f>
        <v>0</v>
      </c>
      <c r="V19" s="88"/>
      <c r="W19" s="88">
        <v>13</v>
      </c>
    </row>
    <row r="20" spans="2:23" x14ac:dyDescent="0.3">
      <c r="B20" s="95" t="s">
        <v>76</v>
      </c>
      <c r="C20" s="95"/>
      <c r="D20" s="96"/>
      <c r="E20" s="97"/>
      <c r="F20" s="97"/>
      <c r="G20" s="99">
        <v>0</v>
      </c>
      <c r="H20" s="148"/>
      <c r="W20" s="83">
        <v>14</v>
      </c>
    </row>
    <row r="21" spans="2:23" x14ac:dyDescent="0.3">
      <c r="B21" s="165" t="s">
        <v>38</v>
      </c>
      <c r="C21" s="165"/>
      <c r="D21" s="165"/>
      <c r="E21" s="165"/>
      <c r="F21" s="165"/>
      <c r="G21" s="101">
        <v>24</v>
      </c>
      <c r="H21" s="148"/>
      <c r="W21" s="83">
        <v>15</v>
      </c>
    </row>
    <row r="22" spans="2:23" x14ac:dyDescent="0.3">
      <c r="B22" s="165" t="s">
        <v>37</v>
      </c>
      <c r="C22" s="165"/>
      <c r="D22" s="165"/>
      <c r="E22" s="165"/>
      <c r="F22" s="165"/>
      <c r="G22" s="93">
        <v>1E-4</v>
      </c>
      <c r="H22" s="148"/>
      <c r="V22" s="88"/>
      <c r="W22" s="88">
        <v>16</v>
      </c>
    </row>
    <row r="23" spans="2:23" x14ac:dyDescent="0.3">
      <c r="B23" s="82"/>
      <c r="C23" s="78"/>
      <c r="D23" s="78"/>
      <c r="E23" s="78"/>
      <c r="F23" s="80"/>
      <c r="G23" s="78"/>
      <c r="H23" s="141"/>
      <c r="W23" s="83">
        <v>17</v>
      </c>
    </row>
    <row r="24" spans="2:23" x14ac:dyDescent="0.3">
      <c r="B24" s="82"/>
      <c r="C24" s="81"/>
      <c r="E24" s="107" t="s">
        <v>49</v>
      </c>
      <c r="F24" s="91" t="s">
        <v>42</v>
      </c>
      <c r="G24" s="92" t="s">
        <v>43</v>
      </c>
      <c r="H24" s="141"/>
      <c r="W24" s="83">
        <v>18</v>
      </c>
    </row>
    <row r="25" spans="2:23" x14ac:dyDescent="0.3">
      <c r="B25" s="96" t="s">
        <v>44</v>
      </c>
      <c r="C25" s="97"/>
      <c r="D25" s="97"/>
      <c r="E25" s="101">
        <v>24</v>
      </c>
      <c r="F25" s="106">
        <v>0.01</v>
      </c>
      <c r="G25" s="105">
        <v>100</v>
      </c>
      <c r="H25" s="141"/>
      <c r="V25" s="88"/>
      <c r="W25" s="88">
        <v>19</v>
      </c>
    </row>
    <row r="26" spans="2:23" x14ac:dyDescent="0.3">
      <c r="B26" s="96" t="s">
        <v>45</v>
      </c>
      <c r="C26" s="97"/>
      <c r="D26" s="97"/>
      <c r="E26" s="146">
        <f>G21</f>
        <v>24</v>
      </c>
      <c r="F26" s="106">
        <v>0</v>
      </c>
      <c r="G26" s="105">
        <v>0</v>
      </c>
      <c r="H26" s="141"/>
      <c r="W26" s="83">
        <v>20</v>
      </c>
    </row>
    <row r="27" spans="2:23" x14ac:dyDescent="0.3">
      <c r="B27" s="82"/>
      <c r="C27" s="78"/>
      <c r="D27" s="78"/>
      <c r="E27" s="78"/>
      <c r="F27" s="79"/>
      <c r="G27" s="85"/>
      <c r="H27" s="150">
        <f>G75</f>
        <v>7200</v>
      </c>
      <c r="W27" s="83">
        <v>21</v>
      </c>
    </row>
    <row r="28" spans="2:23" x14ac:dyDescent="0.3">
      <c r="B28" s="165" t="s">
        <v>69</v>
      </c>
      <c r="C28" s="165"/>
      <c r="D28" s="165"/>
      <c r="E28" s="165"/>
      <c r="F28" s="165"/>
      <c r="G28" s="119">
        <v>0</v>
      </c>
      <c r="H28" s="150">
        <f>(G17-G18+(G17-G18)*G19)*G28*G21</f>
        <v>0</v>
      </c>
      <c r="V28" s="88"/>
      <c r="W28" s="83">
        <v>22</v>
      </c>
    </row>
    <row r="29" spans="2:23" x14ac:dyDescent="0.3">
      <c r="B29" s="82"/>
      <c r="C29" s="78"/>
      <c r="D29" s="78"/>
      <c r="E29" s="78"/>
      <c r="F29" s="79"/>
      <c r="G29" s="85"/>
      <c r="H29" s="150"/>
      <c r="W29" s="83">
        <v>23</v>
      </c>
    </row>
    <row r="30" spans="2:23" x14ac:dyDescent="0.3">
      <c r="B30" s="171" t="s">
        <v>53</v>
      </c>
      <c r="C30" s="171"/>
      <c r="D30" s="171"/>
      <c r="E30" s="171"/>
      <c r="F30" s="171"/>
      <c r="G30" s="89">
        <f>G17-G18+H19+G20+H28</f>
        <v>20000</v>
      </c>
      <c r="H30" s="141"/>
      <c r="W30" s="83">
        <v>24</v>
      </c>
    </row>
    <row r="31" spans="2:23" x14ac:dyDescent="0.3">
      <c r="B31" s="171" t="s">
        <v>39</v>
      </c>
      <c r="C31" s="171"/>
      <c r="D31" s="171"/>
      <c r="E31" s="171"/>
      <c r="F31" s="171"/>
      <c r="G31" s="89">
        <f>H19+G20</f>
        <v>0</v>
      </c>
      <c r="H31" s="141"/>
      <c r="V31" s="88"/>
    </row>
    <row r="32" spans="2:23" x14ac:dyDescent="0.3">
      <c r="B32" s="171" t="s">
        <v>40</v>
      </c>
      <c r="C32" s="171"/>
      <c r="D32" s="171"/>
      <c r="E32" s="171"/>
      <c r="F32" s="171"/>
      <c r="G32" s="90">
        <f>G30-H19-G20</f>
        <v>20000</v>
      </c>
      <c r="H32" s="141"/>
    </row>
    <row r="33" spans="2:22" s="88" customFormat="1" x14ac:dyDescent="0.3">
      <c r="B33" s="115"/>
      <c r="C33" s="115"/>
      <c r="D33" s="115"/>
      <c r="E33" s="115"/>
      <c r="F33" s="115"/>
      <c r="G33" s="115"/>
      <c r="H33" s="141"/>
      <c r="M33" s="83"/>
      <c r="V33" s="83"/>
    </row>
    <row r="34" spans="2:22" ht="25.5" customHeight="1" x14ac:dyDescent="0.3">
      <c r="B34" s="184" t="s">
        <v>46</v>
      </c>
      <c r="C34" s="184"/>
      <c r="D34" s="184"/>
      <c r="E34" s="184"/>
      <c r="F34" s="184"/>
      <c r="G34" s="184"/>
      <c r="H34" s="141"/>
    </row>
    <row r="35" spans="2:22" ht="75.75" customHeight="1" x14ac:dyDescent="0.3">
      <c r="B35" s="178" t="s">
        <v>83</v>
      </c>
      <c r="C35" s="179"/>
      <c r="D35" s="179"/>
      <c r="E35" s="179"/>
      <c r="F35" s="179"/>
      <c r="G35" s="179"/>
      <c r="H35" s="141"/>
    </row>
    <row r="36" spans="2:22" x14ac:dyDescent="0.3">
      <c r="B36" s="171" t="s">
        <v>77</v>
      </c>
      <c r="C36" s="171"/>
      <c r="D36" s="171"/>
      <c r="E36" s="171"/>
      <c r="F36" s="171"/>
      <c r="G36" s="89">
        <f>IF(G22&gt;0,G30*((1+$G$22/12)^$G$21)*($G$22/12)/((1+$G$22/12)^$G$21-1),G30/G21)+$H$27/$G$21</f>
        <v>1133.4201416574274</v>
      </c>
      <c r="H36" s="141"/>
    </row>
    <row r="37" spans="2:22" x14ac:dyDescent="0.3">
      <c r="B37" s="171" t="s">
        <v>47</v>
      </c>
      <c r="C37" s="171"/>
      <c r="D37" s="171"/>
      <c r="E37" s="171"/>
      <c r="F37" s="171"/>
      <c r="G37" s="89">
        <f>SUM(D43:D66)-G17+G18</f>
        <v>7202.0833997782647</v>
      </c>
      <c r="H37" s="141"/>
    </row>
    <row r="38" spans="2:22" x14ac:dyDescent="0.3">
      <c r="B38" s="171" t="s">
        <v>48</v>
      </c>
      <c r="C38" s="171"/>
      <c r="D38" s="171"/>
      <c r="E38" s="171"/>
      <c r="F38" s="171"/>
      <c r="G38" s="89">
        <f>G37+G17-G18</f>
        <v>27202.083399778265</v>
      </c>
      <c r="H38" s="141"/>
      <c r="I38" s="120"/>
      <c r="J38" s="120"/>
      <c r="K38" s="120"/>
      <c r="L38" s="120"/>
    </row>
    <row r="39" spans="2:22" x14ac:dyDescent="0.3">
      <c r="B39" s="171" t="s">
        <v>33</v>
      </c>
      <c r="C39" s="171"/>
      <c r="D39" s="171"/>
      <c r="E39" s="171"/>
      <c r="F39" s="171"/>
      <c r="G39" s="142">
        <f ca="1">XIRR(D42:D66,C42:C66)</f>
        <v>0.36372964978218081</v>
      </c>
      <c r="H39" s="141"/>
    </row>
    <row r="40" spans="2:22" s="141" customFormat="1" x14ac:dyDescent="0.3">
      <c r="B40" s="138"/>
      <c r="C40" s="139" t="s">
        <v>34</v>
      </c>
      <c r="D40" s="140">
        <f ca="1">TODAY()</f>
        <v>45406</v>
      </c>
      <c r="E40" s="138"/>
      <c r="F40" s="138"/>
      <c r="G40" s="138"/>
      <c r="H40" s="83"/>
      <c r="M40" s="83"/>
    </row>
    <row r="41" spans="2:22" s="84" customFormat="1" ht="59.25" customHeight="1" x14ac:dyDescent="0.3">
      <c r="B41" s="183" t="s">
        <v>35</v>
      </c>
      <c r="C41" s="183"/>
      <c r="D41" s="121" t="s">
        <v>77</v>
      </c>
      <c r="E41" s="121" t="s">
        <v>80</v>
      </c>
      <c r="F41" s="121" t="s">
        <v>79</v>
      </c>
      <c r="G41" s="121" t="s">
        <v>78</v>
      </c>
      <c r="H41" s="121" t="s">
        <v>76</v>
      </c>
      <c r="I41" s="121" t="s">
        <v>81</v>
      </c>
      <c r="J41" s="121" t="s">
        <v>73</v>
      </c>
      <c r="K41" s="121" t="s">
        <v>48</v>
      </c>
      <c r="L41" s="112" t="s">
        <v>52</v>
      </c>
    </row>
    <row r="42" spans="2:22" x14ac:dyDescent="0.3">
      <c r="B42" s="108" t="s">
        <v>50</v>
      </c>
      <c r="C42" s="109">
        <f ca="1">D40</f>
        <v>45406</v>
      </c>
      <c r="D42" s="110">
        <f>-G30+H19+G20+H28</f>
        <v>-20000</v>
      </c>
      <c r="E42" s="122">
        <f>G30</f>
        <v>20000</v>
      </c>
      <c r="F42" s="124" t="s">
        <v>72</v>
      </c>
      <c r="G42" s="124" t="s">
        <v>72</v>
      </c>
      <c r="H42" s="122">
        <f>H19+G20</f>
        <v>0</v>
      </c>
      <c r="I42" s="122">
        <f>H28</f>
        <v>0</v>
      </c>
      <c r="J42" s="125" t="s">
        <v>72</v>
      </c>
      <c r="K42" s="125" t="s">
        <v>72</v>
      </c>
      <c r="L42" s="113"/>
    </row>
    <row r="43" spans="2:22" x14ac:dyDescent="0.3">
      <c r="B43" s="102">
        <v>1</v>
      </c>
      <c r="C43" s="103">
        <f ca="1">DATE(YEAR(C42),MONTH(C42)+1,DAY(C42))</f>
        <v>45436</v>
      </c>
      <c r="D43" s="94">
        <f t="shared" ref="D43:D74" si="0">IF(B43&lt;=$G$21,$G$36,0)</f>
        <v>1133.4201416574274</v>
      </c>
      <c r="E43" s="94">
        <f t="shared" ref="E43:E74" si="1">D43-F43-G43</f>
        <v>833.25347499076065</v>
      </c>
      <c r="F43" s="94">
        <f>G30*G$22/12</f>
        <v>0.16666666666666666</v>
      </c>
      <c r="G43" s="94">
        <f t="shared" ref="G43:G74" si="2">IF(B43&lt;=$G$21,IF(B43&gt;$E$25,IF(B43&gt;$E$26,IF(B43&gt;$F$26,$E$26*$G$30+$G$26,$F$26*$G$30+$G$26),$F$26*$G$30+$G$26),$F$25*$G$30+$G$25),0)</f>
        <v>300</v>
      </c>
      <c r="H43" s="123" t="s">
        <v>72</v>
      </c>
      <c r="I43" s="123" t="s">
        <v>72</v>
      </c>
      <c r="J43" s="123" t="s">
        <v>72</v>
      </c>
      <c r="K43" s="123" t="s">
        <v>72</v>
      </c>
      <c r="L43" s="114">
        <f>-G30+E43</f>
        <v>-19166.746525009239</v>
      </c>
    </row>
    <row r="44" spans="2:22" x14ac:dyDescent="0.3">
      <c r="B44" s="102">
        <v>2</v>
      </c>
      <c r="C44" s="103">
        <f t="shared" ref="C44:C66" ca="1" si="3">DATE(YEAR(C43),MONTH(C43)+1,DAY(C43))</f>
        <v>45467</v>
      </c>
      <c r="D44" s="94">
        <f t="shared" si="0"/>
        <v>1133.4201416574274</v>
      </c>
      <c r="E44" s="94">
        <f t="shared" si="1"/>
        <v>833.26041876971908</v>
      </c>
      <c r="F44" s="104">
        <f t="shared" ref="F44:F74" si="4">IF(L43&lt;0,-L43*G$22/12,0)</f>
        <v>0.15972288770841034</v>
      </c>
      <c r="G44" s="94">
        <f t="shared" si="2"/>
        <v>300</v>
      </c>
      <c r="H44" s="123" t="s">
        <v>72</v>
      </c>
      <c r="I44" s="123" t="s">
        <v>72</v>
      </c>
      <c r="J44" s="123" t="s">
        <v>72</v>
      </c>
      <c r="K44" s="123" t="s">
        <v>72</v>
      </c>
      <c r="L44" s="114">
        <f t="shared" ref="L44:L74" si="5">L43+E44</f>
        <v>-18333.486106239521</v>
      </c>
    </row>
    <row r="45" spans="2:22" x14ac:dyDescent="0.3">
      <c r="B45" s="102">
        <v>3</v>
      </c>
      <c r="C45" s="103">
        <f t="shared" ca="1" si="3"/>
        <v>45497</v>
      </c>
      <c r="D45" s="94">
        <f t="shared" si="0"/>
        <v>1133.4201416574274</v>
      </c>
      <c r="E45" s="94">
        <f t="shared" si="1"/>
        <v>833.26736260654206</v>
      </c>
      <c r="F45" s="104">
        <f t="shared" si="4"/>
        <v>0.15277905088532936</v>
      </c>
      <c r="G45" s="94">
        <f t="shared" si="2"/>
        <v>300</v>
      </c>
      <c r="H45" s="123" t="s">
        <v>72</v>
      </c>
      <c r="I45" s="123" t="s">
        <v>72</v>
      </c>
      <c r="J45" s="123" t="s">
        <v>72</v>
      </c>
      <c r="K45" s="123" t="s">
        <v>72</v>
      </c>
      <c r="L45" s="114">
        <f t="shared" si="5"/>
        <v>-17500.21874363298</v>
      </c>
    </row>
    <row r="46" spans="2:22" x14ac:dyDescent="0.3">
      <c r="B46" s="102">
        <v>4</v>
      </c>
      <c r="C46" s="103">
        <f t="shared" ca="1" si="3"/>
        <v>45528</v>
      </c>
      <c r="D46" s="94">
        <f t="shared" si="0"/>
        <v>1133.4201416574274</v>
      </c>
      <c r="E46" s="94">
        <f t="shared" si="1"/>
        <v>833.27430650123051</v>
      </c>
      <c r="F46" s="104">
        <f t="shared" si="4"/>
        <v>0.14583515619694151</v>
      </c>
      <c r="G46" s="94">
        <f t="shared" si="2"/>
        <v>300</v>
      </c>
      <c r="H46" s="123" t="s">
        <v>72</v>
      </c>
      <c r="I46" s="123" t="s">
        <v>72</v>
      </c>
      <c r="J46" s="123" t="s">
        <v>72</v>
      </c>
      <c r="K46" s="123" t="s">
        <v>72</v>
      </c>
      <c r="L46" s="114">
        <f t="shared" si="5"/>
        <v>-16666.944437131751</v>
      </c>
    </row>
    <row r="47" spans="2:22" x14ac:dyDescent="0.3">
      <c r="B47" s="102">
        <v>5</v>
      </c>
      <c r="C47" s="103">
        <f t="shared" ca="1" si="3"/>
        <v>45559</v>
      </c>
      <c r="D47" s="94">
        <f t="shared" si="0"/>
        <v>1133.4201416574274</v>
      </c>
      <c r="E47" s="94">
        <f t="shared" si="1"/>
        <v>833.28125045378465</v>
      </c>
      <c r="F47" s="104">
        <f t="shared" si="4"/>
        <v>0.13889120364276461</v>
      </c>
      <c r="G47" s="94">
        <f t="shared" si="2"/>
        <v>300</v>
      </c>
      <c r="H47" s="123" t="s">
        <v>72</v>
      </c>
      <c r="I47" s="123" t="s">
        <v>72</v>
      </c>
      <c r="J47" s="123" t="s">
        <v>72</v>
      </c>
      <c r="K47" s="123" t="s">
        <v>72</v>
      </c>
      <c r="L47" s="114">
        <f t="shared" si="5"/>
        <v>-15833.663186677966</v>
      </c>
    </row>
    <row r="48" spans="2:22" x14ac:dyDescent="0.3">
      <c r="B48" s="102">
        <v>6</v>
      </c>
      <c r="C48" s="103">
        <f t="shared" ca="1" si="3"/>
        <v>45589</v>
      </c>
      <c r="D48" s="94">
        <f t="shared" si="0"/>
        <v>1133.4201416574274</v>
      </c>
      <c r="E48" s="94">
        <f t="shared" si="1"/>
        <v>833.28819446420516</v>
      </c>
      <c r="F48" s="104">
        <f t="shared" si="4"/>
        <v>0.13194719322231638</v>
      </c>
      <c r="G48" s="94">
        <f t="shared" si="2"/>
        <v>300</v>
      </c>
      <c r="H48" s="123" t="s">
        <v>72</v>
      </c>
      <c r="I48" s="123" t="s">
        <v>72</v>
      </c>
      <c r="J48" s="123" t="s">
        <v>72</v>
      </c>
      <c r="K48" s="123" t="s">
        <v>72</v>
      </c>
      <c r="L48" s="114">
        <f t="shared" si="5"/>
        <v>-15000.374992213761</v>
      </c>
    </row>
    <row r="49" spans="2:12" x14ac:dyDescent="0.3">
      <c r="B49" s="102">
        <v>7</v>
      </c>
      <c r="C49" s="103">
        <f t="shared" ca="1" si="3"/>
        <v>45620</v>
      </c>
      <c r="D49" s="94">
        <f t="shared" si="0"/>
        <v>1133.4201416574274</v>
      </c>
      <c r="E49" s="94">
        <f t="shared" si="1"/>
        <v>833.29513853249227</v>
      </c>
      <c r="F49" s="104">
        <f t="shared" si="4"/>
        <v>0.1250031249351147</v>
      </c>
      <c r="G49" s="94">
        <f t="shared" si="2"/>
        <v>300</v>
      </c>
      <c r="H49" s="123" t="s">
        <v>72</v>
      </c>
      <c r="I49" s="123" t="s">
        <v>72</v>
      </c>
      <c r="J49" s="123" t="s">
        <v>72</v>
      </c>
      <c r="K49" s="123" t="s">
        <v>72</v>
      </c>
      <c r="L49" s="114">
        <f t="shared" si="5"/>
        <v>-14167.079853681269</v>
      </c>
    </row>
    <row r="50" spans="2:12" x14ac:dyDescent="0.3">
      <c r="B50" s="102">
        <v>8</v>
      </c>
      <c r="C50" s="103">
        <f t="shared" ca="1" si="3"/>
        <v>45650</v>
      </c>
      <c r="D50" s="94">
        <f t="shared" si="0"/>
        <v>1133.4201416574274</v>
      </c>
      <c r="E50" s="94">
        <f t="shared" si="1"/>
        <v>833.30208265864667</v>
      </c>
      <c r="F50" s="104">
        <f t="shared" si="4"/>
        <v>0.11805899878067726</v>
      </c>
      <c r="G50" s="94">
        <f t="shared" si="2"/>
        <v>300</v>
      </c>
      <c r="H50" s="123" t="s">
        <v>72</v>
      </c>
      <c r="I50" s="123" t="s">
        <v>72</v>
      </c>
      <c r="J50" s="123" t="s">
        <v>72</v>
      </c>
      <c r="K50" s="123" t="s">
        <v>72</v>
      </c>
      <c r="L50" s="114">
        <f t="shared" si="5"/>
        <v>-13333.777771022622</v>
      </c>
    </row>
    <row r="51" spans="2:12" x14ac:dyDescent="0.3">
      <c r="B51" s="102">
        <v>9</v>
      </c>
      <c r="C51" s="103">
        <f t="shared" ca="1" si="3"/>
        <v>45681</v>
      </c>
      <c r="D51" s="94">
        <f t="shared" si="0"/>
        <v>1133.4201416574274</v>
      </c>
      <c r="E51" s="94">
        <f t="shared" si="1"/>
        <v>833.3090268426688</v>
      </c>
      <c r="F51" s="104">
        <f t="shared" si="4"/>
        <v>0.11111481475852186</v>
      </c>
      <c r="G51" s="94">
        <f t="shared" si="2"/>
        <v>300</v>
      </c>
      <c r="H51" s="123" t="s">
        <v>72</v>
      </c>
      <c r="I51" s="123" t="s">
        <v>72</v>
      </c>
      <c r="J51" s="123" t="s">
        <v>72</v>
      </c>
      <c r="K51" s="123" t="s">
        <v>72</v>
      </c>
      <c r="L51" s="114">
        <f t="shared" si="5"/>
        <v>-12500.468744179952</v>
      </c>
    </row>
    <row r="52" spans="2:12" x14ac:dyDescent="0.3">
      <c r="B52" s="102">
        <v>10</v>
      </c>
      <c r="C52" s="103">
        <f t="shared" ca="1" si="3"/>
        <v>45712</v>
      </c>
      <c r="D52" s="94">
        <f t="shared" si="0"/>
        <v>1133.4201416574274</v>
      </c>
      <c r="E52" s="94">
        <f t="shared" si="1"/>
        <v>833.31597108455912</v>
      </c>
      <c r="F52" s="104">
        <f t="shared" si="4"/>
        <v>0.10417057286816628</v>
      </c>
      <c r="G52" s="94">
        <f t="shared" si="2"/>
        <v>300</v>
      </c>
      <c r="H52" s="123" t="s">
        <v>72</v>
      </c>
      <c r="I52" s="123" t="s">
        <v>72</v>
      </c>
      <c r="J52" s="123" t="s">
        <v>72</v>
      </c>
      <c r="K52" s="123" t="s">
        <v>72</v>
      </c>
      <c r="L52" s="114">
        <f t="shared" si="5"/>
        <v>-11667.152773095393</v>
      </c>
    </row>
    <row r="53" spans="2:12" x14ac:dyDescent="0.3">
      <c r="B53" s="102">
        <v>11</v>
      </c>
      <c r="C53" s="103">
        <f t="shared" ca="1" si="3"/>
        <v>45740</v>
      </c>
      <c r="D53" s="94">
        <f t="shared" si="0"/>
        <v>1133.4201416574274</v>
      </c>
      <c r="E53" s="94">
        <f t="shared" si="1"/>
        <v>833.32291538431832</v>
      </c>
      <c r="F53" s="104">
        <f t="shared" si="4"/>
        <v>9.7226273109128278E-2</v>
      </c>
      <c r="G53" s="94">
        <f t="shared" si="2"/>
        <v>300</v>
      </c>
      <c r="H53" s="123" t="s">
        <v>72</v>
      </c>
      <c r="I53" s="123" t="s">
        <v>72</v>
      </c>
      <c r="J53" s="123" t="s">
        <v>72</v>
      </c>
      <c r="K53" s="123" t="s">
        <v>72</v>
      </c>
      <c r="L53" s="114">
        <f t="shared" si="5"/>
        <v>-10833.829857711075</v>
      </c>
    </row>
    <row r="54" spans="2:12" x14ac:dyDescent="0.3">
      <c r="B54" s="102">
        <v>12</v>
      </c>
      <c r="C54" s="103">
        <f t="shared" ca="1" si="3"/>
        <v>45771</v>
      </c>
      <c r="D54" s="94">
        <f t="shared" si="0"/>
        <v>1133.4201416574274</v>
      </c>
      <c r="E54" s="94">
        <f t="shared" si="1"/>
        <v>833.32985974194639</v>
      </c>
      <c r="F54" s="104">
        <f t="shared" si="4"/>
        <v>9.0281915480925623E-2</v>
      </c>
      <c r="G54" s="94">
        <f t="shared" si="2"/>
        <v>300</v>
      </c>
      <c r="H54" s="123" t="s">
        <v>72</v>
      </c>
      <c r="I54" s="123" t="s">
        <v>72</v>
      </c>
      <c r="J54" s="123" t="s">
        <v>72</v>
      </c>
      <c r="K54" s="123" t="s">
        <v>72</v>
      </c>
      <c r="L54" s="114">
        <f t="shared" si="5"/>
        <v>-10000.499997969127</v>
      </c>
    </row>
    <row r="55" spans="2:12" x14ac:dyDescent="0.3">
      <c r="B55" s="102">
        <v>13</v>
      </c>
      <c r="C55" s="103">
        <f t="shared" ca="1" si="3"/>
        <v>45801</v>
      </c>
      <c r="D55" s="94">
        <f t="shared" si="0"/>
        <v>1133.4201416574274</v>
      </c>
      <c r="E55" s="94">
        <f t="shared" si="1"/>
        <v>833.33680415744425</v>
      </c>
      <c r="F55" s="104">
        <f t="shared" si="4"/>
        <v>8.333749998307606E-2</v>
      </c>
      <c r="G55" s="94">
        <f t="shared" si="2"/>
        <v>300</v>
      </c>
      <c r="H55" s="123" t="s">
        <v>72</v>
      </c>
      <c r="I55" s="123" t="s">
        <v>72</v>
      </c>
      <c r="J55" s="123" t="s">
        <v>72</v>
      </c>
      <c r="K55" s="123" t="s">
        <v>72</v>
      </c>
      <c r="L55" s="114">
        <f t="shared" si="5"/>
        <v>-9167.1631938116825</v>
      </c>
    </row>
    <row r="56" spans="2:12" x14ac:dyDescent="0.3">
      <c r="B56" s="102">
        <v>14</v>
      </c>
      <c r="C56" s="103">
        <f t="shared" ca="1" si="3"/>
        <v>45832</v>
      </c>
      <c r="D56" s="94">
        <f t="shared" si="0"/>
        <v>1133.4201416574274</v>
      </c>
      <c r="E56" s="94">
        <f t="shared" si="1"/>
        <v>833.34374863081234</v>
      </c>
      <c r="F56" s="104">
        <f t="shared" si="4"/>
        <v>7.6393026615097351E-2</v>
      </c>
      <c r="G56" s="94">
        <f t="shared" si="2"/>
        <v>300</v>
      </c>
      <c r="H56" s="123" t="s">
        <v>72</v>
      </c>
      <c r="I56" s="123" t="s">
        <v>72</v>
      </c>
      <c r="J56" s="123" t="s">
        <v>72</v>
      </c>
      <c r="K56" s="123" t="s">
        <v>72</v>
      </c>
      <c r="L56" s="114">
        <f t="shared" si="5"/>
        <v>-8333.8194451808704</v>
      </c>
    </row>
    <row r="57" spans="2:12" x14ac:dyDescent="0.3">
      <c r="B57" s="102">
        <v>15</v>
      </c>
      <c r="C57" s="103">
        <f t="shared" ca="1" si="3"/>
        <v>45862</v>
      </c>
      <c r="D57" s="94">
        <f t="shared" si="0"/>
        <v>1133.4201416574274</v>
      </c>
      <c r="E57" s="94">
        <f t="shared" si="1"/>
        <v>833.3506931620509</v>
      </c>
      <c r="F57" s="104">
        <f t="shared" si="4"/>
        <v>6.9448495376507255E-2</v>
      </c>
      <c r="G57" s="94">
        <f t="shared" si="2"/>
        <v>300</v>
      </c>
      <c r="H57" s="123" t="s">
        <v>72</v>
      </c>
      <c r="I57" s="123" t="s">
        <v>72</v>
      </c>
      <c r="J57" s="123" t="s">
        <v>72</v>
      </c>
      <c r="K57" s="123" t="s">
        <v>72</v>
      </c>
      <c r="L57" s="114">
        <f t="shared" si="5"/>
        <v>-7500.4687520188199</v>
      </c>
    </row>
    <row r="58" spans="2:12" x14ac:dyDescent="0.3">
      <c r="B58" s="102">
        <v>16</v>
      </c>
      <c r="C58" s="103">
        <f t="shared" ca="1" si="3"/>
        <v>45893</v>
      </c>
      <c r="D58" s="94">
        <f t="shared" si="0"/>
        <v>1133.4201416574274</v>
      </c>
      <c r="E58" s="94">
        <f t="shared" si="1"/>
        <v>833.35763775116061</v>
      </c>
      <c r="F58" s="104">
        <f t="shared" si="4"/>
        <v>6.2503906266823506E-2</v>
      </c>
      <c r="G58" s="94">
        <f t="shared" si="2"/>
        <v>300</v>
      </c>
      <c r="H58" s="123" t="s">
        <v>72</v>
      </c>
      <c r="I58" s="123" t="s">
        <v>72</v>
      </c>
      <c r="J58" s="123" t="s">
        <v>72</v>
      </c>
      <c r="K58" s="123" t="s">
        <v>72</v>
      </c>
      <c r="L58" s="114">
        <f t="shared" si="5"/>
        <v>-6667.1111142676591</v>
      </c>
    </row>
    <row r="59" spans="2:12" x14ac:dyDescent="0.3">
      <c r="B59" s="102">
        <v>17</v>
      </c>
      <c r="C59" s="103">
        <f t="shared" ca="1" si="3"/>
        <v>45924</v>
      </c>
      <c r="D59" s="94">
        <f t="shared" si="0"/>
        <v>1133.4201416574274</v>
      </c>
      <c r="E59" s="94">
        <f t="shared" si="1"/>
        <v>833.36458239814192</v>
      </c>
      <c r="F59" s="104">
        <f t="shared" si="4"/>
        <v>5.5559259285563829E-2</v>
      </c>
      <c r="G59" s="94">
        <f t="shared" si="2"/>
        <v>300</v>
      </c>
      <c r="H59" s="123" t="s">
        <v>72</v>
      </c>
      <c r="I59" s="123" t="s">
        <v>72</v>
      </c>
      <c r="J59" s="123" t="s">
        <v>72</v>
      </c>
      <c r="K59" s="123" t="s">
        <v>72</v>
      </c>
      <c r="L59" s="114">
        <f t="shared" si="5"/>
        <v>-5833.7465318695176</v>
      </c>
    </row>
    <row r="60" spans="2:12" x14ac:dyDescent="0.3">
      <c r="B60" s="102">
        <v>18</v>
      </c>
      <c r="C60" s="103">
        <f t="shared" ca="1" si="3"/>
        <v>45954</v>
      </c>
      <c r="D60" s="94">
        <f t="shared" si="0"/>
        <v>1133.4201416574274</v>
      </c>
      <c r="E60" s="94">
        <f t="shared" si="1"/>
        <v>833.37152710299506</v>
      </c>
      <c r="F60" s="104">
        <f t="shared" si="4"/>
        <v>4.8614554432245986E-2</v>
      </c>
      <c r="G60" s="94">
        <f t="shared" si="2"/>
        <v>300</v>
      </c>
      <c r="H60" s="123" t="s">
        <v>72</v>
      </c>
      <c r="I60" s="123" t="s">
        <v>72</v>
      </c>
      <c r="J60" s="123" t="s">
        <v>72</v>
      </c>
      <c r="K60" s="123" t="s">
        <v>72</v>
      </c>
      <c r="L60" s="114">
        <f t="shared" si="5"/>
        <v>-5000.3750047665226</v>
      </c>
    </row>
    <row r="61" spans="2:12" x14ac:dyDescent="0.3">
      <c r="B61" s="102">
        <v>19</v>
      </c>
      <c r="C61" s="103">
        <f t="shared" ca="1" si="3"/>
        <v>45985</v>
      </c>
      <c r="D61" s="94">
        <f t="shared" si="0"/>
        <v>1133.4201416574274</v>
      </c>
      <c r="E61" s="94">
        <f t="shared" si="1"/>
        <v>833.37847186572094</v>
      </c>
      <c r="F61" s="104">
        <f t="shared" si="4"/>
        <v>4.1669791706387689E-2</v>
      </c>
      <c r="G61" s="94">
        <f t="shared" si="2"/>
        <v>300</v>
      </c>
      <c r="H61" s="123" t="s">
        <v>72</v>
      </c>
      <c r="I61" s="123" t="s">
        <v>72</v>
      </c>
      <c r="J61" s="123" t="s">
        <v>72</v>
      </c>
      <c r="K61" s="123" t="s">
        <v>72</v>
      </c>
      <c r="L61" s="114">
        <f t="shared" si="5"/>
        <v>-4166.9965329008019</v>
      </c>
    </row>
    <row r="62" spans="2:12" x14ac:dyDescent="0.3">
      <c r="B62" s="102">
        <v>20</v>
      </c>
      <c r="C62" s="103">
        <f t="shared" ca="1" si="3"/>
        <v>46015</v>
      </c>
      <c r="D62" s="94">
        <f t="shared" si="0"/>
        <v>1133.4201416574274</v>
      </c>
      <c r="E62" s="94">
        <f t="shared" si="1"/>
        <v>833.38541668631979</v>
      </c>
      <c r="F62" s="104">
        <f t="shared" si="4"/>
        <v>3.4724971107506684E-2</v>
      </c>
      <c r="G62" s="94">
        <f t="shared" si="2"/>
        <v>300</v>
      </c>
      <c r="H62" s="123" t="s">
        <v>72</v>
      </c>
      <c r="I62" s="123" t="s">
        <v>72</v>
      </c>
      <c r="J62" s="123" t="s">
        <v>72</v>
      </c>
      <c r="K62" s="123" t="s">
        <v>72</v>
      </c>
      <c r="L62" s="114">
        <f t="shared" si="5"/>
        <v>-3333.6111162144821</v>
      </c>
    </row>
    <row r="63" spans="2:12" x14ac:dyDescent="0.3">
      <c r="B63" s="102">
        <v>21</v>
      </c>
      <c r="C63" s="103">
        <f t="shared" ca="1" si="3"/>
        <v>46046</v>
      </c>
      <c r="D63" s="94">
        <f t="shared" si="0"/>
        <v>1133.4201416574274</v>
      </c>
      <c r="E63" s="94">
        <f t="shared" si="1"/>
        <v>833.39236156479228</v>
      </c>
      <c r="F63" s="104">
        <f t="shared" si="4"/>
        <v>2.7780092635120684E-2</v>
      </c>
      <c r="G63" s="94">
        <f t="shared" si="2"/>
        <v>300</v>
      </c>
      <c r="H63" s="123" t="s">
        <v>72</v>
      </c>
      <c r="I63" s="123" t="s">
        <v>72</v>
      </c>
      <c r="J63" s="123" t="s">
        <v>72</v>
      </c>
      <c r="K63" s="123" t="s">
        <v>72</v>
      </c>
      <c r="L63" s="114">
        <f t="shared" si="5"/>
        <v>-2500.2187546496898</v>
      </c>
    </row>
    <row r="64" spans="2:12" x14ac:dyDescent="0.3">
      <c r="B64" s="102">
        <v>22</v>
      </c>
      <c r="C64" s="103">
        <f t="shared" ca="1" si="3"/>
        <v>46077</v>
      </c>
      <c r="D64" s="94">
        <f t="shared" si="0"/>
        <v>1133.4201416574274</v>
      </c>
      <c r="E64" s="94">
        <f t="shared" si="1"/>
        <v>833.39930650113865</v>
      </c>
      <c r="F64" s="104">
        <f t="shared" si="4"/>
        <v>2.0835156288747419E-2</v>
      </c>
      <c r="G64" s="94">
        <f t="shared" si="2"/>
        <v>300</v>
      </c>
      <c r="H64" s="123" t="s">
        <v>72</v>
      </c>
      <c r="I64" s="123" t="s">
        <v>72</v>
      </c>
      <c r="J64" s="123" t="s">
        <v>72</v>
      </c>
      <c r="K64" s="123" t="s">
        <v>72</v>
      </c>
      <c r="L64" s="114">
        <f t="shared" si="5"/>
        <v>-1666.8194481485511</v>
      </c>
    </row>
    <row r="65" spans="2:15" x14ac:dyDescent="0.3">
      <c r="B65" s="102">
        <v>23</v>
      </c>
      <c r="C65" s="103">
        <f t="shared" ca="1" si="3"/>
        <v>46105</v>
      </c>
      <c r="D65" s="94">
        <f t="shared" si="0"/>
        <v>1133.4201416574274</v>
      </c>
      <c r="E65" s="94">
        <f t="shared" si="1"/>
        <v>833.40625149535958</v>
      </c>
      <c r="F65" s="104">
        <f t="shared" si="4"/>
        <v>1.3890162067904594E-2</v>
      </c>
      <c r="G65" s="94">
        <f t="shared" si="2"/>
        <v>300</v>
      </c>
      <c r="H65" s="123" t="s">
        <v>72</v>
      </c>
      <c r="I65" s="123" t="s">
        <v>72</v>
      </c>
      <c r="J65" s="123" t="s">
        <v>72</v>
      </c>
      <c r="K65" s="123" t="s">
        <v>72</v>
      </c>
      <c r="L65" s="114">
        <f t="shared" si="5"/>
        <v>-833.41319665319156</v>
      </c>
    </row>
    <row r="66" spans="2:15" x14ac:dyDescent="0.3">
      <c r="B66" s="102">
        <v>24</v>
      </c>
      <c r="C66" s="103">
        <f t="shared" ca="1" si="3"/>
        <v>46136</v>
      </c>
      <c r="D66" s="94">
        <f t="shared" si="0"/>
        <v>1133.4201416574274</v>
      </c>
      <c r="E66" s="94">
        <f t="shared" si="1"/>
        <v>833.4131965474553</v>
      </c>
      <c r="F66" s="104">
        <f t="shared" si="4"/>
        <v>6.9451099721099295E-3</v>
      </c>
      <c r="G66" s="94">
        <f t="shared" si="2"/>
        <v>300</v>
      </c>
      <c r="H66" s="123" t="s">
        <v>72</v>
      </c>
      <c r="I66" s="123" t="s">
        <v>72</v>
      </c>
      <c r="J66" s="123" t="s">
        <v>72</v>
      </c>
      <c r="K66" s="123" t="s">
        <v>72</v>
      </c>
      <c r="L66" s="114">
        <f t="shared" si="5"/>
        <v>-1.0573626241239253E-7</v>
      </c>
    </row>
    <row r="67" spans="2:15" hidden="1" x14ac:dyDescent="0.3">
      <c r="B67" s="102">
        <v>25</v>
      </c>
      <c r="C67" s="103">
        <v>42139</v>
      </c>
      <c r="D67" s="94">
        <f t="shared" si="0"/>
        <v>0</v>
      </c>
      <c r="E67" s="94">
        <f t="shared" si="1"/>
        <v>-8.8113552010327118E-13</v>
      </c>
      <c r="F67" s="104">
        <f t="shared" si="4"/>
        <v>8.8113552010327118E-13</v>
      </c>
      <c r="G67" s="94">
        <f t="shared" si="2"/>
        <v>0</v>
      </c>
      <c r="H67" s="94"/>
      <c r="I67" s="94"/>
      <c r="J67" s="94"/>
      <c r="K67" s="94"/>
      <c r="L67" s="114">
        <f t="shared" si="5"/>
        <v>-1.0573714354791264E-7</v>
      </c>
    </row>
    <row r="68" spans="2:15" hidden="1" x14ac:dyDescent="0.3">
      <c r="B68" s="102">
        <v>26</v>
      </c>
      <c r="C68" s="103">
        <v>42170</v>
      </c>
      <c r="D68" s="94">
        <f t="shared" si="0"/>
        <v>0</v>
      </c>
      <c r="E68" s="94">
        <f t="shared" si="1"/>
        <v>-8.8114286289927192E-13</v>
      </c>
      <c r="F68" s="104">
        <f t="shared" si="4"/>
        <v>8.8114286289927192E-13</v>
      </c>
      <c r="G68" s="94">
        <f t="shared" si="2"/>
        <v>0</v>
      </c>
      <c r="H68" s="94"/>
      <c r="I68" s="94"/>
      <c r="J68" s="94"/>
      <c r="K68" s="94"/>
      <c r="L68" s="114">
        <f t="shared" si="5"/>
        <v>-1.0573802469077554E-7</v>
      </c>
    </row>
    <row r="69" spans="2:15" hidden="1" x14ac:dyDescent="0.3">
      <c r="B69" s="102">
        <v>27</v>
      </c>
      <c r="C69" s="103">
        <v>42200</v>
      </c>
      <c r="D69" s="94">
        <f t="shared" si="0"/>
        <v>0</v>
      </c>
      <c r="E69" s="94">
        <f t="shared" si="1"/>
        <v>-8.8115020575646282E-13</v>
      </c>
      <c r="F69" s="104">
        <f t="shared" si="4"/>
        <v>8.8115020575646282E-13</v>
      </c>
      <c r="G69" s="94">
        <f t="shared" si="2"/>
        <v>0</v>
      </c>
      <c r="H69" s="94"/>
      <c r="I69" s="94"/>
      <c r="J69" s="94"/>
      <c r="K69" s="94"/>
      <c r="L69" s="114">
        <f t="shared" si="5"/>
        <v>-1.057389058409813E-7</v>
      </c>
    </row>
    <row r="70" spans="2:15" hidden="1" x14ac:dyDescent="0.3">
      <c r="B70" s="102">
        <v>28</v>
      </c>
      <c r="C70" s="103">
        <v>42231</v>
      </c>
      <c r="D70" s="94">
        <f t="shared" si="0"/>
        <v>0</v>
      </c>
      <c r="E70" s="94">
        <f t="shared" si="1"/>
        <v>-8.8115754867484419E-13</v>
      </c>
      <c r="F70" s="104">
        <f t="shared" si="4"/>
        <v>8.8115754867484419E-13</v>
      </c>
      <c r="G70" s="94">
        <f t="shared" si="2"/>
        <v>0</v>
      </c>
      <c r="H70" s="94"/>
      <c r="I70" s="94"/>
      <c r="J70" s="94"/>
      <c r="K70" s="94"/>
      <c r="L70" s="114">
        <f t="shared" si="5"/>
        <v>-1.0573978699852998E-7</v>
      </c>
    </row>
    <row r="71" spans="2:15" hidden="1" x14ac:dyDescent="0.3">
      <c r="B71" s="102">
        <v>29</v>
      </c>
      <c r="C71" s="103">
        <v>42262</v>
      </c>
      <c r="D71" s="94">
        <f t="shared" si="0"/>
        <v>0</v>
      </c>
      <c r="E71" s="94">
        <f t="shared" si="1"/>
        <v>-8.8116489165441643E-13</v>
      </c>
      <c r="F71" s="104">
        <f t="shared" si="4"/>
        <v>8.8116489165441643E-13</v>
      </c>
      <c r="G71" s="94">
        <f t="shared" si="2"/>
        <v>0</v>
      </c>
      <c r="H71" s="94"/>
      <c r="I71" s="94"/>
      <c r="J71" s="94"/>
      <c r="K71" s="94"/>
      <c r="L71" s="114">
        <f t="shared" si="5"/>
        <v>-1.0574066816342163E-7</v>
      </c>
    </row>
    <row r="72" spans="2:15" hidden="1" x14ac:dyDescent="0.3">
      <c r="B72" s="102">
        <v>30</v>
      </c>
      <c r="C72" s="103">
        <v>42292</v>
      </c>
      <c r="D72" s="94">
        <f t="shared" si="0"/>
        <v>0</v>
      </c>
      <c r="E72" s="94">
        <f t="shared" si="1"/>
        <v>-8.8117223469518034E-13</v>
      </c>
      <c r="F72" s="104">
        <f t="shared" si="4"/>
        <v>8.8117223469518034E-13</v>
      </c>
      <c r="G72" s="94">
        <f t="shared" si="2"/>
        <v>0</v>
      </c>
      <c r="H72" s="94"/>
      <c r="I72" s="94"/>
      <c r="J72" s="94"/>
      <c r="K72" s="94"/>
      <c r="L72" s="114">
        <f t="shared" si="5"/>
        <v>-1.0574154933565633E-7</v>
      </c>
    </row>
    <row r="73" spans="2:15" hidden="1" x14ac:dyDescent="0.3">
      <c r="B73" s="102">
        <v>31</v>
      </c>
      <c r="C73" s="103">
        <v>42323</v>
      </c>
      <c r="D73" s="94">
        <f t="shared" si="0"/>
        <v>0</v>
      </c>
      <c r="E73" s="94">
        <f t="shared" si="1"/>
        <v>-8.8117957779713613E-13</v>
      </c>
      <c r="F73" s="104">
        <f t="shared" si="4"/>
        <v>8.8117957779713613E-13</v>
      </c>
      <c r="G73" s="94">
        <f t="shared" si="2"/>
        <v>0</v>
      </c>
      <c r="H73" s="94"/>
      <c r="I73" s="94"/>
      <c r="J73" s="94"/>
      <c r="K73" s="94"/>
      <c r="L73" s="114">
        <f t="shared" si="5"/>
        <v>-1.0574243051523412E-7</v>
      </c>
    </row>
    <row r="74" spans="2:15" hidden="1" x14ac:dyDescent="0.3">
      <c r="B74" s="102">
        <v>32</v>
      </c>
      <c r="C74" s="103">
        <v>42353</v>
      </c>
      <c r="D74" s="94">
        <f t="shared" si="0"/>
        <v>0</v>
      </c>
      <c r="E74" s="94">
        <f t="shared" si="1"/>
        <v>-8.811869209602843E-13</v>
      </c>
      <c r="F74" s="104">
        <f t="shared" si="4"/>
        <v>8.811869209602843E-13</v>
      </c>
      <c r="G74" s="94">
        <f t="shared" si="2"/>
        <v>0</v>
      </c>
      <c r="H74" s="94"/>
      <c r="I74" s="94"/>
      <c r="J74" s="94"/>
      <c r="K74" s="94"/>
      <c r="L74" s="114">
        <f t="shared" si="5"/>
        <v>-1.0574331170215508E-7</v>
      </c>
    </row>
    <row r="75" spans="2:15" ht="18" x14ac:dyDescent="0.35">
      <c r="B75" s="166" t="s">
        <v>70</v>
      </c>
      <c r="C75" s="166"/>
      <c r="D75" s="143">
        <f>SUM(D43:D74)</f>
        <v>27202.083399778265</v>
      </c>
      <c r="E75" s="143">
        <f>G30</f>
        <v>20000</v>
      </c>
      <c r="F75" s="144">
        <f>SUM(F43:F74)</f>
        <v>2.0833998839991028</v>
      </c>
      <c r="G75" s="144">
        <f>SUM(G43:G74)</f>
        <v>7200</v>
      </c>
      <c r="H75" s="143">
        <f>H42</f>
        <v>0</v>
      </c>
      <c r="I75" s="144">
        <f>I42</f>
        <v>0</v>
      </c>
      <c r="J75" s="145">
        <f ca="1">G39</f>
        <v>0.36372964978218081</v>
      </c>
      <c r="K75" s="144">
        <f>G38</f>
        <v>27202.083399778265</v>
      </c>
      <c r="L75" s="83"/>
    </row>
    <row r="76" spans="2:15" x14ac:dyDescent="0.3">
      <c r="I76" s="83"/>
      <c r="J76" s="83"/>
      <c r="K76" s="83"/>
      <c r="L76" s="83"/>
    </row>
    <row r="77" spans="2:15" x14ac:dyDescent="0.3">
      <c r="B77" s="147"/>
      <c r="I77" s="83"/>
      <c r="J77" s="83"/>
      <c r="K77" s="83"/>
      <c r="L77" s="83"/>
    </row>
    <row r="78" spans="2:15" x14ac:dyDescent="0.3">
      <c r="I78" s="83"/>
      <c r="J78" s="83"/>
      <c r="K78" s="83"/>
      <c r="L78" s="83"/>
    </row>
    <row r="79" spans="2:15" x14ac:dyDescent="0.3">
      <c r="I79" s="83"/>
      <c r="J79" s="83"/>
      <c r="K79" s="83"/>
      <c r="N79" s="88"/>
      <c r="O79" s="88"/>
    </row>
    <row r="80" spans="2:15" x14ac:dyDescent="0.3">
      <c r="I80" s="83"/>
      <c r="J80" s="83"/>
      <c r="K80" s="83"/>
      <c r="N80" s="88"/>
      <c r="O80" s="88"/>
    </row>
    <row r="81" spans="9:15" x14ac:dyDescent="0.3">
      <c r="I81" s="83"/>
      <c r="J81" s="83"/>
      <c r="K81" s="83"/>
      <c r="L81" s="83"/>
      <c r="N81" s="88"/>
      <c r="O81" s="88"/>
    </row>
    <row r="82" spans="9:15" x14ac:dyDescent="0.3">
      <c r="I82" s="83"/>
      <c r="J82" s="83"/>
      <c r="K82" s="83"/>
      <c r="L82" s="83"/>
      <c r="N82" s="88"/>
      <c r="O82" s="88"/>
    </row>
    <row r="83" spans="9:15" x14ac:dyDescent="0.3">
      <c r="I83" s="83"/>
      <c r="J83" s="83"/>
      <c r="K83" s="83"/>
      <c r="L83" s="83"/>
      <c r="N83" s="88"/>
      <c r="O83" s="88"/>
    </row>
    <row r="84" spans="9:15" x14ac:dyDescent="0.3">
      <c r="I84" s="83"/>
      <c r="J84" s="83"/>
      <c r="K84" s="83"/>
      <c r="L84" s="83"/>
      <c r="N84" s="88"/>
      <c r="O84" s="88"/>
    </row>
    <row r="85" spans="9:15" x14ac:dyDescent="0.3">
      <c r="I85" s="83"/>
      <c r="J85" s="83"/>
      <c r="K85" s="83"/>
      <c r="L85" s="83"/>
      <c r="N85" s="88"/>
      <c r="O85" s="88"/>
    </row>
    <row r="86" spans="9:15" x14ac:dyDescent="0.3">
      <c r="I86" s="83"/>
      <c r="J86" s="83"/>
      <c r="K86" s="83"/>
      <c r="L86" s="83"/>
      <c r="N86" s="88"/>
      <c r="O86" s="88"/>
    </row>
    <row r="87" spans="9:15" x14ac:dyDescent="0.3">
      <c r="I87" s="83"/>
      <c r="J87" s="83"/>
      <c r="K87" s="83"/>
      <c r="L87" s="83"/>
      <c r="N87" s="88"/>
      <c r="O87" s="88"/>
    </row>
    <row r="88" spans="9:15" x14ac:dyDescent="0.3">
      <c r="I88" s="83"/>
      <c r="J88" s="83"/>
      <c r="K88" s="83"/>
      <c r="L88" s="83"/>
      <c r="N88" s="88"/>
      <c r="O88" s="88"/>
    </row>
    <row r="89" spans="9:15" x14ac:dyDescent="0.3">
      <c r="I89" s="83"/>
      <c r="J89" s="83"/>
      <c r="K89" s="83"/>
      <c r="L89" s="83"/>
      <c r="N89" s="88"/>
      <c r="O89" s="88"/>
    </row>
    <row r="90" spans="9:15" x14ac:dyDescent="0.3">
      <c r="I90" s="83"/>
      <c r="J90" s="83"/>
      <c r="K90" s="83"/>
      <c r="L90" s="83"/>
      <c r="N90" s="88"/>
      <c r="O90" s="88"/>
    </row>
    <row r="91" spans="9:15" x14ac:dyDescent="0.3">
      <c r="I91" s="83"/>
      <c r="J91" s="83"/>
      <c r="K91" s="83"/>
      <c r="L91" s="83"/>
      <c r="N91" s="88"/>
      <c r="O91" s="88"/>
    </row>
    <row r="92" spans="9:15" x14ac:dyDescent="0.3">
      <c r="I92" s="83"/>
      <c r="J92" s="83"/>
      <c r="K92" s="83"/>
      <c r="L92" s="83"/>
      <c r="N92" s="88"/>
      <c r="O92" s="88"/>
    </row>
    <row r="93" spans="9:15" x14ac:dyDescent="0.3">
      <c r="I93" s="83"/>
      <c r="J93" s="83"/>
      <c r="K93" s="83"/>
      <c r="L93" s="83"/>
      <c r="N93" s="88"/>
      <c r="O93" s="88"/>
    </row>
    <row r="94" spans="9:15" x14ac:dyDescent="0.3">
      <c r="I94" s="83"/>
      <c r="J94" s="83"/>
      <c r="K94" s="83"/>
      <c r="L94" s="83"/>
      <c r="N94" s="88"/>
      <c r="O94" s="88"/>
    </row>
    <row r="95" spans="9:15" x14ac:dyDescent="0.3">
      <c r="I95" s="83"/>
      <c r="J95" s="83"/>
      <c r="K95" s="83"/>
      <c r="L95" s="83"/>
      <c r="N95" s="88"/>
      <c r="O95" s="88"/>
    </row>
    <row r="96" spans="9:15" x14ac:dyDescent="0.3">
      <c r="I96" s="83"/>
      <c r="J96" s="83"/>
      <c r="K96" s="83"/>
      <c r="L96" s="83"/>
      <c r="N96" s="88"/>
      <c r="O96" s="88"/>
    </row>
    <row r="97" spans="9:15" x14ac:dyDescent="0.3">
      <c r="I97" s="83"/>
      <c r="J97" s="83"/>
      <c r="K97" s="83"/>
      <c r="L97" s="83"/>
      <c r="N97" s="88"/>
      <c r="O97" s="88"/>
    </row>
    <row r="98" spans="9:15" x14ac:dyDescent="0.3">
      <c r="I98" s="83"/>
      <c r="J98" s="83"/>
      <c r="K98" s="83"/>
      <c r="L98" s="83"/>
      <c r="N98" s="88"/>
      <c r="O98" s="88"/>
    </row>
    <row r="99" spans="9:15" x14ac:dyDescent="0.3">
      <c r="I99" s="83"/>
      <c r="J99" s="83"/>
      <c r="K99" s="83"/>
      <c r="L99" s="83"/>
      <c r="N99" s="88"/>
      <c r="O99" s="88"/>
    </row>
    <row r="100" spans="9:15" x14ac:dyDescent="0.3">
      <c r="I100" s="83"/>
      <c r="J100" s="83"/>
      <c r="K100" s="83"/>
      <c r="L100" s="83"/>
      <c r="N100" s="88"/>
      <c r="O100" s="88"/>
    </row>
    <row r="101" spans="9:15" x14ac:dyDescent="0.3">
      <c r="I101" s="83"/>
      <c r="J101" s="83"/>
      <c r="K101" s="83"/>
      <c r="L101" s="83"/>
      <c r="N101" s="88"/>
      <c r="O101" s="88"/>
    </row>
    <row r="102" spans="9:15" x14ac:dyDescent="0.3">
      <c r="I102" s="83"/>
      <c r="J102" s="83"/>
      <c r="K102" s="83"/>
      <c r="L102" s="83"/>
      <c r="N102" s="88"/>
      <c r="O102" s="88"/>
    </row>
    <row r="103" spans="9:15" x14ac:dyDescent="0.3">
      <c r="I103" s="83"/>
      <c r="J103" s="83"/>
      <c r="K103" s="83"/>
      <c r="L103" s="83"/>
      <c r="N103" s="88"/>
      <c r="O103" s="88"/>
    </row>
    <row r="104" spans="9:15" x14ac:dyDescent="0.3">
      <c r="I104" s="83"/>
      <c r="J104" s="83"/>
      <c r="K104" s="83"/>
      <c r="L104" s="83"/>
      <c r="N104" s="88"/>
      <c r="O104" s="88"/>
    </row>
    <row r="105" spans="9:15" x14ac:dyDescent="0.3">
      <c r="I105" s="83"/>
      <c r="J105" s="83"/>
      <c r="K105" s="83"/>
      <c r="L105" s="83"/>
      <c r="N105" s="88"/>
      <c r="O105" s="88"/>
    </row>
    <row r="106" spans="9:15" x14ac:dyDescent="0.3">
      <c r="I106" s="83"/>
      <c r="J106" s="83"/>
      <c r="K106" s="83"/>
      <c r="L106" s="83"/>
      <c r="N106" s="88"/>
      <c r="O106" s="88"/>
    </row>
    <row r="107" spans="9:15" x14ac:dyDescent="0.3">
      <c r="I107" s="83"/>
      <c r="J107" s="83"/>
      <c r="K107" s="83"/>
      <c r="L107" s="83"/>
      <c r="N107" s="88"/>
      <c r="O107" s="88"/>
    </row>
    <row r="108" spans="9:15" x14ac:dyDescent="0.3">
      <c r="I108" s="83"/>
      <c r="J108" s="83"/>
      <c r="K108" s="83"/>
      <c r="L108" s="83"/>
      <c r="N108" s="88"/>
      <c r="O108" s="88"/>
    </row>
    <row r="109" spans="9:15" x14ac:dyDescent="0.3">
      <c r="I109" s="83"/>
      <c r="J109" s="83"/>
      <c r="K109" s="83"/>
      <c r="L109" s="83"/>
      <c r="N109" s="88"/>
      <c r="O109" s="88"/>
    </row>
    <row r="110" spans="9:15" x14ac:dyDescent="0.3">
      <c r="I110" s="83"/>
      <c r="J110" s="83"/>
      <c r="K110" s="83"/>
      <c r="L110" s="83"/>
      <c r="N110" s="88"/>
      <c r="O110" s="88"/>
    </row>
    <row r="111" spans="9:15" x14ac:dyDescent="0.3">
      <c r="I111" s="83"/>
      <c r="J111" s="83"/>
      <c r="K111" s="83"/>
      <c r="L111" s="83"/>
      <c r="N111" s="88"/>
      <c r="O111" s="88"/>
    </row>
    <row r="112" spans="9:15" x14ac:dyDescent="0.3">
      <c r="I112" s="83"/>
      <c r="J112" s="83"/>
      <c r="K112" s="83"/>
      <c r="L112" s="83"/>
      <c r="N112" s="88"/>
      <c r="O112" s="88"/>
    </row>
    <row r="113" spans="9:15" x14ac:dyDescent="0.3">
      <c r="I113" s="83"/>
      <c r="J113" s="83"/>
      <c r="K113" s="83"/>
      <c r="L113" s="83"/>
      <c r="N113" s="88"/>
      <c r="O113" s="88"/>
    </row>
    <row r="114" spans="9:15" x14ac:dyDescent="0.3">
      <c r="I114" s="83"/>
      <c r="J114" s="83"/>
      <c r="K114" s="83"/>
      <c r="L114" s="83"/>
      <c r="N114" s="88"/>
      <c r="O114" s="88"/>
    </row>
    <row r="115" spans="9:15" x14ac:dyDescent="0.3">
      <c r="I115" s="83"/>
      <c r="J115" s="83"/>
      <c r="K115" s="83"/>
      <c r="L115" s="83"/>
      <c r="N115" s="88"/>
      <c r="O115" s="88"/>
    </row>
    <row r="116" spans="9:15" x14ac:dyDescent="0.3">
      <c r="I116" s="83"/>
      <c r="J116" s="83"/>
      <c r="K116" s="83"/>
      <c r="L116" s="83"/>
      <c r="N116" s="88"/>
      <c r="O116" s="88"/>
    </row>
    <row r="117" spans="9:15" x14ac:dyDescent="0.3">
      <c r="I117" s="83"/>
      <c r="J117" s="83"/>
      <c r="K117" s="83"/>
      <c r="L117" s="83"/>
      <c r="N117" s="88"/>
      <c r="O117" s="88"/>
    </row>
    <row r="118" spans="9:15" x14ac:dyDescent="0.3">
      <c r="I118" s="83"/>
      <c r="J118" s="83"/>
      <c r="K118" s="83"/>
      <c r="L118" s="83"/>
      <c r="N118" s="88"/>
      <c r="O118" s="88"/>
    </row>
    <row r="119" spans="9:15" x14ac:dyDescent="0.3">
      <c r="I119" s="83"/>
      <c r="J119" s="83"/>
      <c r="K119" s="83"/>
      <c r="L119" s="83"/>
      <c r="N119" s="88"/>
      <c r="O119" s="88"/>
    </row>
    <row r="120" spans="9:15" x14ac:dyDescent="0.3">
      <c r="I120" s="83"/>
      <c r="J120" s="83"/>
      <c r="K120" s="83"/>
      <c r="L120" s="83"/>
      <c r="N120" s="88"/>
      <c r="O120" s="88"/>
    </row>
    <row r="121" spans="9:15" x14ac:dyDescent="0.3">
      <c r="I121" s="83"/>
      <c r="J121" s="83"/>
      <c r="K121" s="83"/>
      <c r="L121" s="83"/>
      <c r="N121" s="88"/>
      <c r="O121" s="88"/>
    </row>
    <row r="122" spans="9:15" x14ac:dyDescent="0.3">
      <c r="I122" s="83"/>
      <c r="J122" s="83"/>
      <c r="K122" s="83"/>
      <c r="L122" s="83"/>
      <c r="N122" s="88"/>
      <c r="O122" s="88"/>
    </row>
    <row r="123" spans="9:15" x14ac:dyDescent="0.3">
      <c r="I123" s="83"/>
      <c r="J123" s="83"/>
      <c r="K123" s="83"/>
      <c r="L123" s="83"/>
      <c r="N123" s="88"/>
      <c r="O123" s="88"/>
    </row>
    <row r="124" spans="9:15" x14ac:dyDescent="0.3">
      <c r="I124" s="83"/>
      <c r="J124" s="83"/>
      <c r="K124" s="83"/>
      <c r="L124" s="83"/>
      <c r="N124" s="88"/>
      <c r="O124" s="88"/>
    </row>
    <row r="125" spans="9:15" x14ac:dyDescent="0.3">
      <c r="I125" s="83"/>
      <c r="J125" s="83"/>
      <c r="K125" s="83"/>
      <c r="L125" s="83"/>
      <c r="N125" s="88"/>
      <c r="O125" s="88"/>
    </row>
    <row r="126" spans="9:15" x14ac:dyDescent="0.3">
      <c r="I126" s="83"/>
      <c r="J126" s="83"/>
      <c r="K126" s="83"/>
      <c r="L126" s="83"/>
      <c r="N126" s="88"/>
      <c r="O126" s="88"/>
    </row>
    <row r="127" spans="9:15" x14ac:dyDescent="0.3">
      <c r="I127" s="83"/>
      <c r="J127" s="83"/>
      <c r="K127" s="83"/>
      <c r="L127" s="83"/>
      <c r="N127" s="88"/>
      <c r="O127" s="88"/>
    </row>
    <row r="128" spans="9:15" x14ac:dyDescent="0.3">
      <c r="I128" s="83"/>
      <c r="J128" s="83"/>
      <c r="K128" s="83"/>
      <c r="L128" s="83"/>
      <c r="N128" s="88"/>
      <c r="O128" s="88"/>
    </row>
    <row r="129" spans="9:15" x14ac:dyDescent="0.3">
      <c r="I129" s="83"/>
      <c r="J129" s="83"/>
      <c r="K129" s="83"/>
      <c r="L129" s="83"/>
      <c r="N129" s="88"/>
      <c r="O129" s="88"/>
    </row>
    <row r="130" spans="9:15" x14ac:dyDescent="0.3">
      <c r="I130" s="83"/>
      <c r="J130" s="83"/>
      <c r="K130" s="83"/>
      <c r="L130" s="83"/>
      <c r="N130" s="88"/>
      <c r="O130" s="88"/>
    </row>
    <row r="131" spans="9:15" x14ac:dyDescent="0.3">
      <c r="I131" s="83"/>
      <c r="J131" s="83"/>
      <c r="K131" s="83"/>
      <c r="L131" s="83"/>
      <c r="N131" s="88"/>
      <c r="O131" s="88"/>
    </row>
    <row r="132" spans="9:15" x14ac:dyDescent="0.3">
      <c r="I132" s="83"/>
      <c r="J132" s="83"/>
      <c r="K132" s="83"/>
      <c r="L132" s="83"/>
      <c r="N132" s="88"/>
      <c r="O132" s="88"/>
    </row>
    <row r="133" spans="9:15" x14ac:dyDescent="0.3">
      <c r="I133" s="83"/>
      <c r="J133" s="83"/>
      <c r="K133" s="83"/>
      <c r="L133" s="83"/>
      <c r="N133" s="88"/>
      <c r="O133" s="88"/>
    </row>
    <row r="134" spans="9:15" x14ac:dyDescent="0.3">
      <c r="I134" s="83"/>
      <c r="J134" s="83"/>
      <c r="K134" s="83"/>
      <c r="L134" s="83"/>
      <c r="N134" s="88"/>
      <c r="O134" s="88"/>
    </row>
    <row r="135" spans="9:15" x14ac:dyDescent="0.3">
      <c r="I135" s="83"/>
      <c r="J135" s="83"/>
      <c r="K135" s="83"/>
      <c r="L135" s="83"/>
      <c r="N135" s="88"/>
      <c r="O135" s="88"/>
    </row>
    <row r="136" spans="9:15" x14ac:dyDescent="0.3">
      <c r="I136" s="83"/>
      <c r="J136" s="83"/>
      <c r="K136" s="83"/>
      <c r="L136" s="83"/>
      <c r="N136" s="88"/>
      <c r="O136" s="88"/>
    </row>
    <row r="137" spans="9:15" x14ac:dyDescent="0.3">
      <c r="I137" s="83"/>
      <c r="J137" s="83"/>
      <c r="K137" s="83"/>
      <c r="L137" s="83"/>
      <c r="N137" s="88"/>
      <c r="O137" s="88"/>
    </row>
    <row r="138" spans="9:15" x14ac:dyDescent="0.3">
      <c r="I138" s="83"/>
      <c r="J138" s="83"/>
      <c r="K138" s="83"/>
      <c r="L138" s="83"/>
      <c r="N138" s="88"/>
      <c r="O138" s="88"/>
    </row>
    <row r="139" spans="9:15" x14ac:dyDescent="0.3">
      <c r="I139" s="83"/>
      <c r="J139" s="83"/>
      <c r="K139" s="83"/>
      <c r="L139" s="83"/>
      <c r="N139" s="88"/>
      <c r="O139" s="88"/>
    </row>
    <row r="140" spans="9:15" x14ac:dyDescent="0.3">
      <c r="I140" s="83"/>
      <c r="J140" s="83"/>
      <c r="K140" s="83"/>
      <c r="L140" s="83"/>
      <c r="N140" s="88"/>
      <c r="O140" s="88"/>
    </row>
    <row r="141" spans="9:15" x14ac:dyDescent="0.3">
      <c r="I141" s="83"/>
      <c r="J141" s="83"/>
      <c r="K141" s="83"/>
      <c r="L141" s="83"/>
      <c r="N141" s="88"/>
      <c r="O141" s="88"/>
    </row>
    <row r="142" spans="9:15" x14ac:dyDescent="0.3">
      <c r="I142" s="83"/>
      <c r="J142" s="83"/>
      <c r="K142" s="83"/>
      <c r="L142" s="83"/>
      <c r="N142" s="88"/>
      <c r="O142" s="88"/>
    </row>
    <row r="143" spans="9:15" x14ac:dyDescent="0.3">
      <c r="I143" s="83"/>
      <c r="J143" s="83"/>
      <c r="K143" s="83"/>
      <c r="L143" s="83"/>
      <c r="N143" s="88"/>
      <c r="O143" s="88"/>
    </row>
    <row r="144" spans="9:15" x14ac:dyDescent="0.3">
      <c r="I144" s="83"/>
      <c r="J144" s="83"/>
      <c r="K144" s="83"/>
      <c r="L144" s="83"/>
      <c r="N144" s="88"/>
      <c r="O144" s="88"/>
    </row>
    <row r="145" spans="9:15" x14ac:dyDescent="0.3">
      <c r="I145" s="83"/>
      <c r="J145" s="83"/>
      <c r="K145" s="83"/>
      <c r="L145" s="83"/>
      <c r="N145" s="88"/>
      <c r="O145" s="88"/>
    </row>
    <row r="146" spans="9:15" x14ac:dyDescent="0.3">
      <c r="I146" s="83"/>
      <c r="J146" s="83"/>
      <c r="K146" s="83"/>
      <c r="L146" s="83"/>
      <c r="N146" s="88"/>
      <c r="O146" s="88"/>
    </row>
    <row r="147" spans="9:15" x14ac:dyDescent="0.3">
      <c r="I147" s="83"/>
      <c r="J147" s="83"/>
      <c r="K147" s="83"/>
      <c r="L147" s="83"/>
      <c r="N147" s="88"/>
      <c r="O147" s="88"/>
    </row>
    <row r="148" spans="9:15" x14ac:dyDescent="0.3">
      <c r="I148" s="83"/>
      <c r="J148" s="83"/>
      <c r="K148" s="83"/>
      <c r="L148" s="83"/>
      <c r="N148" s="88"/>
      <c r="O148" s="88"/>
    </row>
    <row r="149" spans="9:15" x14ac:dyDescent="0.3">
      <c r="I149" s="83"/>
      <c r="J149" s="83"/>
      <c r="K149" s="83"/>
      <c r="L149" s="83"/>
      <c r="N149" s="88"/>
      <c r="O149" s="88"/>
    </row>
    <row r="150" spans="9:15" x14ac:dyDescent="0.3">
      <c r="I150" s="83"/>
      <c r="J150" s="83"/>
      <c r="K150" s="83"/>
      <c r="L150" s="83"/>
      <c r="N150" s="88"/>
      <c r="O150" s="88"/>
    </row>
    <row r="151" spans="9:15" x14ac:dyDescent="0.3">
      <c r="I151" s="83"/>
      <c r="J151" s="83"/>
      <c r="K151" s="83"/>
      <c r="L151" s="83"/>
      <c r="N151" s="88"/>
      <c r="O151" s="88"/>
    </row>
    <row r="152" spans="9:15" x14ac:dyDescent="0.3">
      <c r="I152" s="83"/>
      <c r="J152" s="83"/>
      <c r="K152" s="83"/>
      <c r="L152" s="83"/>
      <c r="N152" s="88"/>
      <c r="O152" s="88"/>
    </row>
    <row r="153" spans="9:15" x14ac:dyDescent="0.3">
      <c r="I153" s="83"/>
      <c r="J153" s="83"/>
      <c r="K153" s="83"/>
      <c r="L153" s="83"/>
      <c r="N153" s="88"/>
      <c r="O153" s="88"/>
    </row>
    <row r="154" spans="9:15" x14ac:dyDescent="0.3">
      <c r="I154" s="83"/>
      <c r="J154" s="83"/>
      <c r="K154" s="83"/>
      <c r="L154" s="83"/>
      <c r="N154" s="88"/>
      <c r="O154" s="88"/>
    </row>
    <row r="155" spans="9:15" x14ac:dyDescent="0.3">
      <c r="I155" s="83"/>
      <c r="J155" s="83"/>
      <c r="K155" s="83"/>
      <c r="L155" s="83"/>
      <c r="N155" s="88"/>
      <c r="O155" s="88"/>
    </row>
    <row r="156" spans="9:15" x14ac:dyDescent="0.3">
      <c r="I156" s="83"/>
      <c r="J156" s="83"/>
      <c r="K156" s="83"/>
      <c r="L156" s="83"/>
      <c r="N156" s="88"/>
      <c r="O156" s="88"/>
    </row>
    <row r="157" spans="9:15" x14ac:dyDescent="0.3">
      <c r="I157" s="83"/>
      <c r="J157" s="83"/>
      <c r="K157" s="83"/>
      <c r="L157" s="83"/>
      <c r="N157" s="88"/>
      <c r="O157" s="88"/>
    </row>
    <row r="158" spans="9:15" x14ac:dyDescent="0.3">
      <c r="I158" s="83"/>
      <c r="J158" s="83"/>
      <c r="K158" s="83"/>
      <c r="L158" s="83"/>
      <c r="N158" s="88"/>
      <c r="O158" s="88"/>
    </row>
    <row r="159" spans="9:15" x14ac:dyDescent="0.3">
      <c r="I159" s="83"/>
      <c r="J159" s="83"/>
      <c r="K159" s="83"/>
      <c r="L159" s="83"/>
      <c r="N159" s="88"/>
      <c r="O159" s="88"/>
    </row>
    <row r="160" spans="9:15" x14ac:dyDescent="0.3">
      <c r="I160" s="83"/>
      <c r="J160" s="83"/>
      <c r="K160" s="83"/>
      <c r="L160" s="83"/>
      <c r="N160" s="88"/>
      <c r="O160" s="88"/>
    </row>
    <row r="161" spans="9:15" x14ac:dyDescent="0.3">
      <c r="I161" s="83"/>
      <c r="J161" s="83"/>
      <c r="K161" s="83"/>
      <c r="L161" s="83"/>
      <c r="N161" s="88"/>
      <c r="O161" s="88"/>
    </row>
    <row r="162" spans="9:15" x14ac:dyDescent="0.3">
      <c r="I162" s="83"/>
      <c r="J162" s="83"/>
      <c r="K162" s="83"/>
      <c r="L162" s="83"/>
      <c r="N162" s="88"/>
      <c r="O162" s="88"/>
    </row>
    <row r="163" spans="9:15" x14ac:dyDescent="0.3">
      <c r="I163" s="83"/>
      <c r="J163" s="83"/>
      <c r="K163" s="83"/>
      <c r="L163" s="83"/>
      <c r="N163" s="88"/>
      <c r="O163" s="88"/>
    </row>
    <row r="164" spans="9:15" x14ac:dyDescent="0.3">
      <c r="I164" s="83"/>
      <c r="J164" s="83"/>
      <c r="K164" s="83"/>
      <c r="L164" s="83"/>
      <c r="N164" s="88"/>
      <c r="O164" s="88"/>
    </row>
    <row r="165" spans="9:15" x14ac:dyDescent="0.3">
      <c r="I165" s="83"/>
      <c r="J165" s="83"/>
      <c r="K165" s="83"/>
      <c r="L165" s="83"/>
      <c r="N165" s="88"/>
      <c r="O165" s="88"/>
    </row>
    <row r="166" spans="9:15" x14ac:dyDescent="0.3">
      <c r="I166" s="83"/>
      <c r="J166" s="83"/>
      <c r="K166" s="83"/>
      <c r="L166" s="83"/>
      <c r="N166" s="88"/>
      <c r="O166" s="88"/>
    </row>
    <row r="167" spans="9:15" x14ac:dyDescent="0.3">
      <c r="I167" s="83"/>
      <c r="J167" s="83"/>
      <c r="K167" s="83"/>
      <c r="L167" s="83"/>
      <c r="N167" s="88"/>
      <c r="O167" s="88"/>
    </row>
    <row r="168" spans="9:15" x14ac:dyDescent="0.3">
      <c r="I168" s="83"/>
      <c r="J168" s="83"/>
      <c r="K168" s="83"/>
      <c r="L168" s="83"/>
      <c r="N168" s="88"/>
      <c r="O168" s="88"/>
    </row>
    <row r="169" spans="9:15" x14ac:dyDescent="0.3">
      <c r="I169" s="83"/>
      <c r="J169" s="83"/>
      <c r="K169" s="83"/>
      <c r="L169" s="83"/>
      <c r="N169" s="88"/>
      <c r="O169" s="88"/>
    </row>
    <row r="170" spans="9:15" x14ac:dyDescent="0.3">
      <c r="I170" s="83"/>
      <c r="J170" s="83"/>
      <c r="K170" s="83"/>
      <c r="L170" s="83"/>
      <c r="N170" s="88"/>
      <c r="O170" s="88"/>
    </row>
    <row r="171" spans="9:15" x14ac:dyDescent="0.3">
      <c r="I171" s="83"/>
      <c r="J171" s="83"/>
      <c r="K171" s="83"/>
      <c r="L171" s="83"/>
      <c r="N171" s="88"/>
      <c r="O171" s="88"/>
    </row>
    <row r="172" spans="9:15" x14ac:dyDescent="0.3">
      <c r="I172" s="83"/>
      <c r="J172" s="83"/>
      <c r="K172" s="83"/>
      <c r="L172" s="83"/>
      <c r="N172" s="88"/>
      <c r="O172" s="88"/>
    </row>
    <row r="173" spans="9:15" x14ac:dyDescent="0.3">
      <c r="I173" s="83"/>
      <c r="J173" s="83"/>
      <c r="K173" s="83"/>
      <c r="L173" s="83"/>
      <c r="N173" s="88"/>
      <c r="O173" s="88"/>
    </row>
    <row r="174" spans="9:15" x14ac:dyDescent="0.3">
      <c r="I174" s="83"/>
      <c r="J174" s="83"/>
      <c r="K174" s="83"/>
      <c r="L174" s="83"/>
      <c r="N174" s="88"/>
      <c r="O174" s="88"/>
    </row>
    <row r="175" spans="9:15" x14ac:dyDescent="0.3">
      <c r="I175" s="83"/>
      <c r="J175" s="83"/>
      <c r="K175" s="83"/>
      <c r="L175" s="83"/>
      <c r="N175" s="88"/>
      <c r="O175" s="88"/>
    </row>
    <row r="176" spans="9:15" x14ac:dyDescent="0.3">
      <c r="I176" s="83"/>
      <c r="J176" s="83"/>
      <c r="K176" s="83"/>
      <c r="L176" s="83"/>
      <c r="N176" s="88"/>
      <c r="O176" s="88"/>
    </row>
    <row r="177" spans="9:15" x14ac:dyDescent="0.3">
      <c r="I177" s="83"/>
      <c r="J177" s="83"/>
      <c r="K177" s="83"/>
      <c r="L177" s="83"/>
      <c r="N177" s="88"/>
      <c r="O177" s="88"/>
    </row>
    <row r="178" spans="9:15" x14ac:dyDescent="0.3">
      <c r="I178" s="83"/>
      <c r="J178" s="83"/>
      <c r="K178" s="83"/>
      <c r="L178" s="83"/>
      <c r="N178" s="88"/>
      <c r="O178" s="88"/>
    </row>
    <row r="179" spans="9:15" x14ac:dyDescent="0.3">
      <c r="I179" s="83"/>
      <c r="J179" s="83"/>
      <c r="K179" s="83"/>
      <c r="L179" s="83"/>
      <c r="N179" s="88"/>
      <c r="O179" s="88"/>
    </row>
    <row r="180" spans="9:15" x14ac:dyDescent="0.3">
      <c r="I180" s="83"/>
      <c r="J180" s="83"/>
      <c r="K180" s="83"/>
      <c r="L180" s="83"/>
      <c r="N180" s="88"/>
      <c r="O180" s="88"/>
    </row>
    <row r="181" spans="9:15" x14ac:dyDescent="0.3">
      <c r="I181" s="83"/>
      <c r="J181" s="83"/>
      <c r="K181" s="83"/>
      <c r="L181" s="83"/>
      <c r="N181" s="88"/>
      <c r="O181" s="88"/>
    </row>
    <row r="182" spans="9:15" x14ac:dyDescent="0.3">
      <c r="I182" s="83"/>
      <c r="J182" s="83"/>
      <c r="K182" s="83"/>
      <c r="L182" s="83"/>
      <c r="N182" s="88"/>
      <c r="O182" s="88"/>
    </row>
    <row r="183" spans="9:15" x14ac:dyDescent="0.3">
      <c r="I183" s="83"/>
      <c r="J183" s="83"/>
      <c r="K183" s="83"/>
      <c r="L183" s="83"/>
      <c r="N183" s="88"/>
      <c r="O183" s="88"/>
    </row>
    <row r="184" spans="9:15" x14ac:dyDescent="0.3">
      <c r="I184" s="83"/>
      <c r="J184" s="83"/>
      <c r="K184" s="83"/>
      <c r="L184" s="83"/>
      <c r="N184" s="88"/>
      <c r="O184" s="88"/>
    </row>
    <row r="185" spans="9:15" x14ac:dyDescent="0.3">
      <c r="I185" s="83"/>
      <c r="J185" s="83"/>
      <c r="K185" s="83"/>
      <c r="L185" s="83"/>
      <c r="N185" s="88"/>
      <c r="O185" s="88"/>
    </row>
    <row r="186" spans="9:15" x14ac:dyDescent="0.3">
      <c r="I186" s="83"/>
      <c r="J186" s="83"/>
      <c r="K186" s="83"/>
      <c r="L186" s="83"/>
      <c r="N186" s="88"/>
      <c r="O186" s="88"/>
    </row>
    <row r="187" spans="9:15" x14ac:dyDescent="0.3">
      <c r="I187" s="83"/>
      <c r="J187" s="83"/>
      <c r="K187" s="83"/>
      <c r="L187" s="83"/>
      <c r="N187" s="88"/>
      <c r="O187" s="88"/>
    </row>
    <row r="188" spans="9:15" x14ac:dyDescent="0.3">
      <c r="I188" s="83"/>
      <c r="J188" s="83"/>
      <c r="K188" s="83"/>
      <c r="L188" s="83"/>
      <c r="N188" s="88"/>
      <c r="O188" s="88"/>
    </row>
    <row r="189" spans="9:15" x14ac:dyDescent="0.3">
      <c r="I189" s="83"/>
      <c r="J189" s="83"/>
      <c r="K189" s="83"/>
      <c r="L189" s="83"/>
      <c r="N189" s="88"/>
      <c r="O189" s="88"/>
    </row>
    <row r="190" spans="9:15" x14ac:dyDescent="0.3">
      <c r="I190" s="83"/>
      <c r="J190" s="83"/>
      <c r="K190" s="83"/>
      <c r="L190" s="83"/>
      <c r="N190" s="88"/>
      <c r="O190" s="88"/>
    </row>
    <row r="191" spans="9:15" x14ac:dyDescent="0.3">
      <c r="I191" s="83"/>
      <c r="J191" s="83"/>
      <c r="K191" s="83"/>
      <c r="L191" s="83"/>
      <c r="N191" s="88"/>
      <c r="O191" s="88"/>
    </row>
    <row r="192" spans="9:15" x14ac:dyDescent="0.3">
      <c r="I192" s="83"/>
      <c r="J192" s="83"/>
      <c r="K192" s="83"/>
      <c r="L192" s="83"/>
      <c r="N192" s="88"/>
      <c r="O192" s="88"/>
    </row>
    <row r="193" spans="9:15" x14ac:dyDescent="0.3">
      <c r="I193" s="83"/>
      <c r="J193" s="83"/>
      <c r="K193" s="83"/>
      <c r="L193" s="83"/>
      <c r="N193" s="88"/>
      <c r="O193" s="88"/>
    </row>
    <row r="194" spans="9:15" x14ac:dyDescent="0.3">
      <c r="I194" s="83"/>
      <c r="J194" s="83"/>
      <c r="K194" s="83"/>
      <c r="L194" s="83"/>
      <c r="N194" s="88"/>
      <c r="O194" s="88"/>
    </row>
    <row r="195" spans="9:15" x14ac:dyDescent="0.3">
      <c r="I195" s="83"/>
      <c r="J195" s="83"/>
      <c r="K195" s="83"/>
      <c r="L195" s="83"/>
      <c r="N195" s="88"/>
      <c r="O195" s="88"/>
    </row>
    <row r="196" spans="9:15" x14ac:dyDescent="0.3">
      <c r="I196" s="83"/>
      <c r="J196" s="83"/>
      <c r="K196" s="83"/>
      <c r="L196" s="83"/>
      <c r="N196" s="88"/>
      <c r="O196" s="88"/>
    </row>
    <row r="197" spans="9:15" x14ac:dyDescent="0.3">
      <c r="I197" s="83"/>
      <c r="J197" s="83"/>
      <c r="K197" s="83"/>
      <c r="L197" s="83"/>
      <c r="N197" s="88"/>
      <c r="O197" s="88"/>
    </row>
    <row r="198" spans="9:15" x14ac:dyDescent="0.3">
      <c r="I198" s="83"/>
      <c r="J198" s="83"/>
      <c r="K198" s="83"/>
      <c r="L198" s="83"/>
      <c r="N198" s="88"/>
      <c r="O198" s="88"/>
    </row>
    <row r="199" spans="9:15" x14ac:dyDescent="0.3">
      <c r="I199" s="83"/>
      <c r="J199" s="83"/>
      <c r="K199" s="83"/>
      <c r="L199" s="83"/>
      <c r="N199" s="88"/>
      <c r="O199" s="88"/>
    </row>
    <row r="200" spans="9:15" x14ac:dyDescent="0.3">
      <c r="I200" s="83"/>
      <c r="J200" s="83"/>
      <c r="K200" s="83"/>
      <c r="L200" s="83"/>
      <c r="N200" s="88"/>
      <c r="O200" s="88"/>
    </row>
    <row r="201" spans="9:15" x14ac:dyDescent="0.3">
      <c r="I201" s="83"/>
      <c r="J201" s="83"/>
      <c r="K201" s="83"/>
      <c r="L201" s="83"/>
      <c r="N201" s="88"/>
      <c r="O201" s="88"/>
    </row>
    <row r="202" spans="9:15" x14ac:dyDescent="0.3">
      <c r="I202" s="83"/>
      <c r="J202" s="83"/>
      <c r="K202" s="83"/>
      <c r="L202" s="83"/>
      <c r="N202" s="88"/>
      <c r="O202" s="88"/>
    </row>
    <row r="203" spans="9:15" x14ac:dyDescent="0.3">
      <c r="I203" s="83"/>
      <c r="J203" s="83"/>
      <c r="K203" s="83"/>
      <c r="L203" s="83"/>
      <c r="N203" s="88"/>
      <c r="O203" s="88"/>
    </row>
    <row r="204" spans="9:15" x14ac:dyDescent="0.3">
      <c r="I204" s="83"/>
      <c r="J204" s="83"/>
      <c r="K204" s="83"/>
      <c r="L204" s="83"/>
      <c r="N204" s="88"/>
      <c r="O204" s="88"/>
    </row>
    <row r="205" spans="9:15" x14ac:dyDescent="0.3">
      <c r="I205" s="83"/>
      <c r="J205" s="83"/>
      <c r="K205" s="83"/>
      <c r="L205" s="83"/>
      <c r="N205" s="88"/>
      <c r="O205" s="88"/>
    </row>
    <row r="206" spans="9:15" x14ac:dyDescent="0.3">
      <c r="I206" s="83"/>
      <c r="J206" s="83"/>
      <c r="K206" s="83"/>
      <c r="L206" s="83"/>
      <c r="N206" s="88"/>
      <c r="O206" s="88"/>
    </row>
    <row r="207" spans="9:15" x14ac:dyDescent="0.3">
      <c r="I207" s="83"/>
      <c r="J207" s="83"/>
      <c r="K207" s="83"/>
      <c r="L207" s="83"/>
      <c r="N207" s="88"/>
      <c r="O207" s="88"/>
    </row>
    <row r="208" spans="9:15" x14ac:dyDescent="0.3">
      <c r="I208" s="83"/>
      <c r="J208" s="83"/>
      <c r="K208" s="83"/>
      <c r="L208" s="83"/>
      <c r="N208" s="88"/>
      <c r="O208" s="88"/>
    </row>
    <row r="209" spans="9:15" x14ac:dyDescent="0.3">
      <c r="I209" s="83"/>
      <c r="J209" s="83"/>
      <c r="K209" s="83"/>
      <c r="L209" s="83"/>
      <c r="N209" s="88"/>
      <c r="O209" s="88"/>
    </row>
    <row r="210" spans="9:15" x14ac:dyDescent="0.3">
      <c r="I210" s="83"/>
      <c r="J210" s="83"/>
      <c r="K210" s="83"/>
      <c r="L210" s="83"/>
      <c r="N210" s="88"/>
      <c r="O210" s="88"/>
    </row>
    <row r="211" spans="9:15" x14ac:dyDescent="0.3">
      <c r="I211" s="83"/>
      <c r="J211" s="83"/>
      <c r="K211" s="83"/>
      <c r="L211" s="83"/>
      <c r="N211" s="88"/>
      <c r="O211" s="88"/>
    </row>
    <row r="212" spans="9:15" x14ac:dyDescent="0.3">
      <c r="I212" s="83"/>
      <c r="J212" s="83"/>
      <c r="K212" s="83"/>
      <c r="L212" s="83"/>
      <c r="N212" s="88"/>
      <c r="O212" s="88"/>
    </row>
    <row r="213" spans="9:15" x14ac:dyDescent="0.3">
      <c r="I213" s="83"/>
      <c r="J213" s="83"/>
      <c r="K213" s="83"/>
      <c r="L213" s="83"/>
      <c r="N213" s="88"/>
      <c r="O213" s="88"/>
    </row>
    <row r="214" spans="9:15" x14ac:dyDescent="0.3">
      <c r="I214" s="83"/>
      <c r="J214" s="83"/>
      <c r="K214" s="83"/>
      <c r="L214" s="83"/>
      <c r="N214" s="88"/>
      <c r="O214" s="88"/>
    </row>
    <row r="215" spans="9:15" x14ac:dyDescent="0.3">
      <c r="I215" s="83"/>
      <c r="J215" s="83"/>
      <c r="K215" s="83"/>
      <c r="L215" s="83"/>
      <c r="N215" s="88"/>
      <c r="O215" s="88"/>
    </row>
    <row r="216" spans="9:15" x14ac:dyDescent="0.3">
      <c r="I216" s="83"/>
      <c r="J216" s="83"/>
      <c r="K216" s="83"/>
      <c r="L216" s="83"/>
      <c r="N216" s="88"/>
      <c r="O216" s="88"/>
    </row>
    <row r="217" spans="9:15" x14ac:dyDescent="0.3">
      <c r="I217" s="83"/>
      <c r="J217" s="83"/>
      <c r="K217" s="83"/>
      <c r="L217" s="83"/>
      <c r="N217" s="88"/>
      <c r="O217" s="88"/>
    </row>
    <row r="218" spans="9:15" x14ac:dyDescent="0.3">
      <c r="I218" s="83"/>
      <c r="J218" s="83"/>
      <c r="K218" s="83"/>
      <c r="L218" s="83"/>
      <c r="N218" s="88"/>
      <c r="O218" s="88"/>
    </row>
    <row r="219" spans="9:15" x14ac:dyDescent="0.3">
      <c r="I219" s="83"/>
      <c r="J219" s="83"/>
      <c r="K219" s="83"/>
      <c r="L219" s="83"/>
      <c r="N219" s="88"/>
      <c r="O219" s="88"/>
    </row>
    <row r="220" spans="9:15" x14ac:dyDescent="0.3">
      <c r="I220" s="83"/>
      <c r="J220" s="83"/>
      <c r="K220" s="83"/>
      <c r="L220" s="83"/>
      <c r="N220" s="88"/>
      <c r="O220" s="88"/>
    </row>
    <row r="221" spans="9:15" x14ac:dyDescent="0.3">
      <c r="I221" s="83"/>
      <c r="J221" s="83"/>
      <c r="K221" s="83"/>
      <c r="L221" s="83"/>
      <c r="N221" s="88"/>
      <c r="O221" s="88"/>
    </row>
    <row r="222" spans="9:15" x14ac:dyDescent="0.3">
      <c r="I222" s="83"/>
      <c r="J222" s="83"/>
      <c r="K222" s="83"/>
      <c r="L222" s="83"/>
      <c r="N222" s="88"/>
      <c r="O222" s="88"/>
    </row>
    <row r="223" spans="9:15" x14ac:dyDescent="0.3">
      <c r="I223" s="83"/>
      <c r="J223" s="83"/>
      <c r="K223" s="83"/>
      <c r="L223" s="83"/>
      <c r="N223" s="88"/>
      <c r="O223" s="88"/>
    </row>
    <row r="224" spans="9:15" x14ac:dyDescent="0.3">
      <c r="I224" s="83"/>
      <c r="J224" s="83"/>
      <c r="K224" s="83"/>
      <c r="L224" s="83"/>
      <c r="N224" s="88"/>
      <c r="O224" s="88"/>
    </row>
    <row r="225" spans="9:15" x14ac:dyDescent="0.3">
      <c r="I225" s="83"/>
      <c r="J225" s="83"/>
      <c r="K225" s="83"/>
      <c r="L225" s="83"/>
      <c r="N225" s="88"/>
      <c r="O225" s="88"/>
    </row>
    <row r="226" spans="9:15" x14ac:dyDescent="0.3">
      <c r="I226" s="83"/>
      <c r="J226" s="83"/>
      <c r="K226" s="83"/>
      <c r="L226" s="83"/>
      <c r="N226" s="88"/>
      <c r="O226" s="88"/>
    </row>
    <row r="227" spans="9:15" x14ac:dyDescent="0.3">
      <c r="I227" s="83"/>
      <c r="J227" s="83"/>
      <c r="K227" s="83"/>
      <c r="L227" s="83"/>
      <c r="N227" s="88"/>
      <c r="O227" s="88"/>
    </row>
    <row r="228" spans="9:15" x14ac:dyDescent="0.3">
      <c r="I228" s="83"/>
      <c r="J228" s="83"/>
      <c r="K228" s="83"/>
      <c r="L228" s="83"/>
      <c r="N228" s="88"/>
      <c r="O228" s="88"/>
    </row>
    <row r="229" spans="9:15" x14ac:dyDescent="0.3">
      <c r="I229" s="83"/>
      <c r="J229" s="83"/>
      <c r="K229" s="83"/>
      <c r="L229" s="83"/>
      <c r="N229" s="88"/>
      <c r="O229" s="88"/>
    </row>
    <row r="230" spans="9:15" x14ac:dyDescent="0.3">
      <c r="I230" s="83"/>
      <c r="J230" s="83"/>
      <c r="K230" s="83"/>
      <c r="L230" s="83"/>
      <c r="N230" s="88"/>
      <c r="O230" s="88"/>
    </row>
    <row r="231" spans="9:15" x14ac:dyDescent="0.3">
      <c r="I231" s="83"/>
      <c r="J231" s="83"/>
      <c r="K231" s="83"/>
      <c r="L231" s="83"/>
      <c r="N231" s="88"/>
      <c r="O231" s="88"/>
    </row>
    <row r="232" spans="9:15" x14ac:dyDescent="0.3">
      <c r="I232" s="83"/>
      <c r="J232" s="83"/>
      <c r="K232" s="83"/>
      <c r="L232" s="83"/>
      <c r="N232" s="88"/>
      <c r="O232" s="88"/>
    </row>
    <row r="233" spans="9:15" x14ac:dyDescent="0.3">
      <c r="I233" s="83"/>
      <c r="J233" s="83"/>
      <c r="K233" s="83"/>
      <c r="L233" s="83"/>
      <c r="N233" s="88"/>
      <c r="O233" s="88"/>
    </row>
    <row r="234" spans="9:15" x14ac:dyDescent="0.3">
      <c r="I234" s="83"/>
      <c r="J234" s="83"/>
      <c r="K234" s="83"/>
      <c r="L234" s="83"/>
      <c r="N234" s="88"/>
      <c r="O234" s="88"/>
    </row>
  </sheetData>
  <sheetProtection algorithmName="SHA-512" hashValue="cLdNGtnQ4h3FimYt0TR+icwMEbE9N0cSKngs6GwTE+oHTz8DNQIJqfgJc4nhaIpIz7KwlmGHUQ6WtunUaopGtg==" saltValue="Xt1G0n27jyq9zcMxtHjjGQ==" spinCount="100000" sheet="1" objects="1" scenarios="1"/>
  <protectedRanges>
    <protectedRange password="CF7A" sqref="G18" name="Диапазон1"/>
    <protectedRange password="CF7A" sqref="G19:G20" name="Диапазон1_1"/>
    <protectedRange password="CF7A" sqref="G30:G32" name="Диапазон1_2"/>
  </protectedRanges>
  <mergeCells count="27">
    <mergeCell ref="B35:G35"/>
    <mergeCell ref="B14:G14"/>
    <mergeCell ref="B10:E10"/>
    <mergeCell ref="B11:E11"/>
    <mergeCell ref="B41:C41"/>
    <mergeCell ref="B34:G34"/>
    <mergeCell ref="B32:F32"/>
    <mergeCell ref="B21:F21"/>
    <mergeCell ref="B22:F22"/>
    <mergeCell ref="B39:F39"/>
    <mergeCell ref="B36:F36"/>
    <mergeCell ref="B2:E2"/>
    <mergeCell ref="B28:F28"/>
    <mergeCell ref="B75:C75"/>
    <mergeCell ref="B3:E3"/>
    <mergeCell ref="B4:E4"/>
    <mergeCell ref="B5:E5"/>
    <mergeCell ref="B6:E6"/>
    <mergeCell ref="B7:E7"/>
    <mergeCell ref="B8:E8"/>
    <mergeCell ref="B9:E9"/>
    <mergeCell ref="B37:F37"/>
    <mergeCell ref="B38:F38"/>
    <mergeCell ref="B13:G13"/>
    <mergeCell ref="B15:G15"/>
    <mergeCell ref="B30:F30"/>
    <mergeCell ref="B31:F31"/>
  </mergeCells>
  <dataValidations count="2">
    <dataValidation type="custom" operator="equal" allowBlank="1" showInputMessage="1" showErrorMessage="1" sqref="F23 G22" xr:uid="{00000000-0002-0000-0100-000000000000}">
      <formula1>0.0001</formula1>
    </dataValidation>
    <dataValidation type="list" allowBlank="1" showInputMessage="1" showErrorMessage="1" sqref="E25" xr:uid="{5E4F60D7-57CD-40E6-9CD8-6C5D03F12ED4}">
      <formula1>$W$8:$W$30</formula1>
    </dataValidation>
  </dataValidations>
  <pageMargins left="0.7" right="0.7" top="0.75" bottom="0.75" header="0.3" footer="0.3"/>
  <pageSetup paperSize="9" orientation="portrait" r:id="rId1"/>
  <ignoredErrors>
    <ignoredError sqref="E75" formula="1"/>
  </ignoredError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7B00F2BB-3E1D-47FC-9976-B77305E1489E}">
          <x14:formula1>
            <xm:f>списки!$A$2:$A$5</xm:f>
          </x14:formula1>
          <xm:sqref>G20</xm:sqref>
        </x14:dataValidation>
        <x14:dataValidation type="list" allowBlank="1" showInputMessage="1" showErrorMessage="1" xr:uid="{4DBC097D-24E1-4E27-9001-5AFEA76F394A}">
          <x14:formula1>
            <xm:f>списки!$C$2:$C$24</xm:f>
          </x14:formula1>
          <xm:sqref>G21</xm:sqref>
        </x14:dataValidation>
        <x14:dataValidation type="list" allowBlank="1" showInputMessage="1" showErrorMessage="1" xr:uid="{9A6A0A8E-BF62-4B00-9A4C-5524F2ACE76C}">
          <x14:formula1>
            <xm:f>списки!$F$2:$F$4</xm:f>
          </x14:formula1>
          <xm:sqref>F26</xm:sqref>
        </x14:dataValidation>
        <x14:dataValidation type="list" allowBlank="1" showInputMessage="1" showErrorMessage="1" xr:uid="{A7BE5752-E342-46B9-894A-0C6178FF2EF6}">
          <x14:formula1>
            <xm:f>списки!$H$2:$H$3</xm:f>
          </x14:formula1>
          <xm:sqref>G28</xm:sqref>
        </x14:dataValidation>
        <x14:dataValidation type="list" allowBlank="1" showInputMessage="1" showErrorMessage="1" xr:uid="{F838986E-5A16-4712-9DC4-21AFAF4A940F}">
          <x14:formula1>
            <xm:f>списки!$B$2:$B$24</xm:f>
          </x14:formula1>
          <xm:sqref>G19</xm:sqref>
        </x14:dataValidation>
        <x14:dataValidation type="list" allowBlank="1" showInputMessage="1" showErrorMessage="1" xr:uid="{C3B31400-65AA-4D4C-A774-4CB920585539}">
          <x14:formula1>
            <xm:f>списки!$D$2:$D$4</xm:f>
          </x14:formula1>
          <xm:sqref>F25</xm:sqref>
        </x14:dataValidation>
        <x14:dataValidation type="list" allowBlank="1" showInputMessage="1" showErrorMessage="1" xr:uid="{1F772269-E8A4-43EC-BDCC-F87C95B0F7B9}">
          <x14:formula1>
            <xm:f>списки!$E$2:$E$4</xm:f>
          </x14:formula1>
          <xm:sqref>G25</xm:sqref>
        </x14:dataValidation>
        <x14:dataValidation type="list" allowBlank="1" showInputMessage="1" showErrorMessage="1" xr:uid="{9682CF62-7C1B-41D1-B337-F59A196F720B}">
          <x14:formula1>
            <xm:f>списки!$G$2:$G$4</xm:f>
          </x14:formula1>
          <xm:sqref>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AFD65-F754-4EF8-991F-9C46C9A94875}">
  <dimension ref="A1:A5"/>
  <sheetViews>
    <sheetView workbookViewId="0"/>
  </sheetViews>
  <sheetFormatPr defaultRowHeight="12.75" x14ac:dyDescent="0.2"/>
  <cols>
    <col min="1" max="1" width="147.7109375" style="152" bestFit="1" customWidth="1"/>
    <col min="2" max="16384" width="9.140625" style="152"/>
  </cols>
  <sheetData>
    <row r="1" spans="1:1" s="151" customFormat="1" ht="15" x14ac:dyDescent="0.25">
      <c r="A1" s="159" t="s">
        <v>84</v>
      </c>
    </row>
    <row r="2" spans="1:1" s="151" customFormat="1" ht="14.25" x14ac:dyDescent="0.2">
      <c r="A2" s="160" t="s">
        <v>85</v>
      </c>
    </row>
    <row r="3" spans="1:1" s="151" customFormat="1" ht="14.25" x14ac:dyDescent="0.2">
      <c r="A3" s="160" t="s">
        <v>86</v>
      </c>
    </row>
    <row r="4" spans="1:1" s="151" customFormat="1" ht="14.25" x14ac:dyDescent="0.2">
      <c r="A4" s="160" t="s">
        <v>87</v>
      </c>
    </row>
    <row r="5" spans="1:1" s="151" customFormat="1" ht="14.25" x14ac:dyDescent="0.2">
      <c r="A5" s="160" t="s">
        <v>90</v>
      </c>
    </row>
  </sheetData>
  <sheetProtection algorithmName="SHA-512" hashValue="OHNtrtR4WOaGuw2SLm6eY5RJ+uqzO8h4maGQD6Sifcd+zdlMYDwvhf3TB/TaWgn7kH/CDoohPBCO2M+O7X84Sg==" saltValue="56jfOHmsM8XrwrIBXNpx1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5A08-9D23-43EA-9122-FAC2C0539C00}">
  <dimension ref="A1:A5"/>
  <sheetViews>
    <sheetView workbookViewId="0"/>
  </sheetViews>
  <sheetFormatPr defaultRowHeight="12.75" x14ac:dyDescent="0.2"/>
  <cols>
    <col min="1" max="1" width="70.7109375" style="151" bestFit="1" customWidth="1"/>
    <col min="2" max="16384" width="9.140625" style="151"/>
  </cols>
  <sheetData>
    <row r="1" spans="1:1" ht="15" x14ac:dyDescent="0.25">
      <c r="A1" s="159" t="s">
        <v>89</v>
      </c>
    </row>
    <row r="2" spans="1:1" ht="14.25" x14ac:dyDescent="0.2">
      <c r="A2" s="160" t="s">
        <v>85</v>
      </c>
    </row>
    <row r="3" spans="1:1" ht="14.25" x14ac:dyDescent="0.2">
      <c r="A3" s="160" t="s">
        <v>88</v>
      </c>
    </row>
    <row r="4" spans="1:1" ht="14.25" x14ac:dyDescent="0.2">
      <c r="A4" s="160" t="s">
        <v>91</v>
      </c>
    </row>
    <row r="5" spans="1:1" ht="14.25" x14ac:dyDescent="0.2">
      <c r="A5" s="160" t="s">
        <v>92</v>
      </c>
    </row>
  </sheetData>
  <sheetProtection algorithmName="SHA-512" hashValue="9pmd5liPvlKW+ZX7OVExsDs0Kv0c9/O1QbxYuCkG1yfEAYlRM4OarLvHmFycOdvyAL0m3wG2ujZG3taleuWwzA==" saltValue="6qomikA514GJngoUXPTGI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A5" sqref="A5"/>
    </sheetView>
  </sheetViews>
  <sheetFormatPr defaultRowHeight="12.75" x14ac:dyDescent="0.2"/>
  <cols>
    <col min="1" max="1" width="14" customWidth="1"/>
    <col min="2" max="2" width="13.7109375" customWidth="1"/>
    <col min="4" max="4" width="15.140625" bestFit="1" customWidth="1"/>
    <col min="5" max="5" width="13.85546875" customWidth="1"/>
    <col min="6" max="6" width="15" customWidth="1"/>
    <col min="7" max="7" width="16.140625" customWidth="1"/>
    <col min="8" max="8" width="11.85546875" customWidth="1"/>
  </cols>
  <sheetData>
    <row r="1" spans="1:8" s="126" customFormat="1" ht="26.25" customHeight="1" x14ac:dyDescent="0.2">
      <c r="A1" s="129" t="s">
        <v>62</v>
      </c>
      <c r="B1" s="130" t="s">
        <v>66</v>
      </c>
      <c r="C1" s="130" t="s">
        <v>63</v>
      </c>
      <c r="D1" s="129" t="s">
        <v>64</v>
      </c>
      <c r="E1" s="130" t="s">
        <v>67</v>
      </c>
      <c r="F1" s="130" t="s">
        <v>65</v>
      </c>
      <c r="G1" s="130" t="s">
        <v>65</v>
      </c>
      <c r="H1" s="130" t="s">
        <v>74</v>
      </c>
    </row>
    <row r="2" spans="1:8" x14ac:dyDescent="0.2">
      <c r="A2" s="131">
        <v>0</v>
      </c>
      <c r="B2" s="127">
        <v>0</v>
      </c>
      <c r="C2" s="132">
        <v>2</v>
      </c>
      <c r="D2" s="133">
        <v>0</v>
      </c>
      <c r="E2" s="128">
        <v>0</v>
      </c>
      <c r="F2" s="134">
        <v>0</v>
      </c>
      <c r="G2" s="128">
        <v>0</v>
      </c>
      <c r="H2" s="134">
        <v>0</v>
      </c>
    </row>
    <row r="3" spans="1:8" x14ac:dyDescent="0.2">
      <c r="A3" s="131">
        <v>499</v>
      </c>
      <c r="B3" s="127">
        <v>0.02</v>
      </c>
      <c r="C3" s="132">
        <v>3</v>
      </c>
      <c r="D3" s="135">
        <v>0.01</v>
      </c>
      <c r="E3" s="128">
        <v>50</v>
      </c>
      <c r="F3" s="127">
        <v>0.03</v>
      </c>
      <c r="G3" s="128">
        <v>50</v>
      </c>
      <c r="H3" s="127">
        <v>7.0000000000000001E-3</v>
      </c>
    </row>
    <row r="4" spans="1:8" x14ac:dyDescent="0.2">
      <c r="A4" s="131">
        <v>500</v>
      </c>
      <c r="B4" s="127">
        <v>2.5000000000000001E-2</v>
      </c>
      <c r="C4" s="132">
        <v>4</v>
      </c>
      <c r="D4" s="135">
        <v>0.02</v>
      </c>
      <c r="E4" s="128">
        <v>100</v>
      </c>
      <c r="F4" s="127">
        <v>3.5000000000000003E-2</v>
      </c>
      <c r="G4" s="136">
        <v>100</v>
      </c>
      <c r="H4" s="137"/>
    </row>
    <row r="5" spans="1:8" x14ac:dyDescent="0.2">
      <c r="A5" s="131">
        <v>700</v>
      </c>
      <c r="B5" s="127">
        <v>0.03</v>
      </c>
      <c r="C5" s="132">
        <v>5</v>
      </c>
      <c r="D5" s="135"/>
      <c r="F5" s="137"/>
      <c r="H5" s="137"/>
    </row>
    <row r="6" spans="1:8" x14ac:dyDescent="0.2">
      <c r="A6" s="137"/>
      <c r="B6" s="127">
        <v>3.5000000000000003E-2</v>
      </c>
      <c r="C6" s="132">
        <v>6</v>
      </c>
      <c r="D6" s="135"/>
      <c r="F6" s="137"/>
      <c r="G6" s="137"/>
      <c r="H6" s="137"/>
    </row>
    <row r="7" spans="1:8" x14ac:dyDescent="0.2">
      <c r="A7" s="137"/>
      <c r="B7" s="127">
        <v>0.04</v>
      </c>
      <c r="C7" s="132">
        <v>7</v>
      </c>
      <c r="D7" s="135"/>
      <c r="E7" s="128"/>
      <c r="F7" s="137"/>
      <c r="G7" s="137"/>
      <c r="H7" s="137"/>
    </row>
    <row r="8" spans="1:8" x14ac:dyDescent="0.2">
      <c r="A8" s="137"/>
      <c r="B8" s="127">
        <v>4.4999999999999998E-2</v>
      </c>
      <c r="C8" s="132">
        <v>8</v>
      </c>
      <c r="D8" s="135"/>
      <c r="E8" s="128"/>
      <c r="F8" s="137"/>
      <c r="G8" s="137"/>
      <c r="H8" s="137"/>
    </row>
    <row r="9" spans="1:8" x14ac:dyDescent="0.2">
      <c r="A9" s="137"/>
      <c r="B9" s="127">
        <v>0.05</v>
      </c>
      <c r="C9" s="132">
        <v>9</v>
      </c>
      <c r="D9" s="137"/>
      <c r="E9" s="128"/>
      <c r="F9" s="137"/>
      <c r="G9" s="137"/>
      <c r="H9" s="137"/>
    </row>
    <row r="10" spans="1:8" x14ac:dyDescent="0.2">
      <c r="A10" s="137"/>
      <c r="B10" s="127">
        <v>5.5E-2</v>
      </c>
      <c r="C10" s="132">
        <v>10</v>
      </c>
      <c r="D10" s="137"/>
      <c r="E10" s="128"/>
      <c r="F10" s="137"/>
      <c r="G10" s="137"/>
      <c r="H10" s="137"/>
    </row>
    <row r="11" spans="1:8" x14ac:dyDescent="0.2">
      <c r="A11" s="137"/>
      <c r="B11" s="127">
        <v>0.06</v>
      </c>
      <c r="C11" s="132">
        <v>11</v>
      </c>
      <c r="D11" s="137"/>
      <c r="E11" s="128"/>
      <c r="F11" s="137"/>
      <c r="G11" s="137"/>
      <c r="H11" s="137"/>
    </row>
    <row r="12" spans="1:8" x14ac:dyDescent="0.2">
      <c r="A12" s="137"/>
      <c r="B12" s="127">
        <v>6.5000000000000002E-2</v>
      </c>
      <c r="C12" s="132">
        <v>12</v>
      </c>
      <c r="D12" s="137"/>
      <c r="E12" s="128"/>
      <c r="F12" s="137"/>
      <c r="G12" s="137"/>
      <c r="H12" s="137"/>
    </row>
    <row r="13" spans="1:8" x14ac:dyDescent="0.2">
      <c r="A13" s="137"/>
      <c r="B13" s="127">
        <v>7.0000000000000007E-2</v>
      </c>
      <c r="C13" s="132">
        <v>13</v>
      </c>
      <c r="D13" s="137"/>
      <c r="E13" s="128"/>
      <c r="F13" s="137"/>
      <c r="G13" s="137"/>
      <c r="H13" s="137"/>
    </row>
    <row r="14" spans="1:8" x14ac:dyDescent="0.2">
      <c r="A14" s="137"/>
      <c r="B14" s="127">
        <v>7.4999999999999997E-2</v>
      </c>
      <c r="C14" s="132">
        <v>14</v>
      </c>
      <c r="D14" s="137"/>
      <c r="E14" s="128"/>
      <c r="F14" s="137"/>
      <c r="G14" s="137"/>
      <c r="H14" s="137"/>
    </row>
    <row r="15" spans="1:8" x14ac:dyDescent="0.2">
      <c r="A15" s="137"/>
      <c r="B15" s="127">
        <v>0.08</v>
      </c>
      <c r="C15" s="132">
        <v>15</v>
      </c>
      <c r="D15" s="137"/>
      <c r="F15" s="137"/>
      <c r="G15" s="137"/>
      <c r="H15" s="137"/>
    </row>
    <row r="16" spans="1:8" x14ac:dyDescent="0.2">
      <c r="A16" s="137"/>
      <c r="B16" s="127">
        <v>8.5000000000000006E-2</v>
      </c>
      <c r="C16" s="132">
        <v>16</v>
      </c>
      <c r="D16" s="137"/>
      <c r="E16" s="128"/>
      <c r="F16" s="137"/>
      <c r="G16" s="137"/>
      <c r="H16" s="137"/>
    </row>
    <row r="17" spans="1:8" x14ac:dyDescent="0.2">
      <c r="A17" s="137"/>
      <c r="B17" s="127">
        <v>0.09</v>
      </c>
      <c r="C17" s="132">
        <v>17</v>
      </c>
      <c r="D17" s="137"/>
      <c r="E17" s="128"/>
      <c r="F17" s="137"/>
      <c r="G17" s="137"/>
      <c r="H17" s="137"/>
    </row>
    <row r="18" spans="1:8" x14ac:dyDescent="0.2">
      <c r="A18" s="137"/>
      <c r="B18" s="127">
        <v>0.1</v>
      </c>
      <c r="C18" s="132">
        <v>18</v>
      </c>
      <c r="D18" s="137"/>
      <c r="E18" s="128"/>
      <c r="F18" s="137"/>
      <c r="G18" s="137"/>
      <c r="H18" s="137"/>
    </row>
    <row r="19" spans="1:8" x14ac:dyDescent="0.2">
      <c r="A19" s="137"/>
      <c r="B19" s="127">
        <v>0.11</v>
      </c>
      <c r="C19" s="132">
        <v>19</v>
      </c>
      <c r="D19" s="137"/>
      <c r="E19" s="128"/>
      <c r="F19" s="137"/>
      <c r="G19" s="137"/>
      <c r="H19" s="137"/>
    </row>
    <row r="20" spans="1:8" x14ac:dyDescent="0.2">
      <c r="A20" s="137"/>
      <c r="B20" s="127">
        <v>0.115</v>
      </c>
      <c r="C20" s="132">
        <v>20</v>
      </c>
      <c r="D20" s="137"/>
      <c r="E20" s="128"/>
      <c r="F20" s="137"/>
      <c r="G20" s="137"/>
      <c r="H20" s="137"/>
    </row>
    <row r="21" spans="1:8" x14ac:dyDescent="0.2">
      <c r="A21" s="137"/>
      <c r="B21" s="127">
        <v>0.12</v>
      </c>
      <c r="C21" s="132">
        <v>21</v>
      </c>
      <c r="D21" s="137"/>
      <c r="E21" s="128"/>
      <c r="F21" s="137"/>
      <c r="G21" s="137"/>
      <c r="H21" s="137"/>
    </row>
    <row r="22" spans="1:8" x14ac:dyDescent="0.2">
      <c r="A22" s="137"/>
      <c r="B22" s="127">
        <v>0.13500000000000001</v>
      </c>
      <c r="C22" s="132">
        <v>22</v>
      </c>
      <c r="D22" s="137"/>
      <c r="E22" s="137"/>
      <c r="F22" s="137"/>
      <c r="G22" s="137"/>
      <c r="H22" s="137"/>
    </row>
    <row r="23" spans="1:8" x14ac:dyDescent="0.2">
      <c r="A23" s="137"/>
      <c r="B23" s="127">
        <v>0.14000000000000001</v>
      </c>
      <c r="C23" s="132">
        <v>23</v>
      </c>
      <c r="D23" s="137"/>
      <c r="E23" s="137"/>
      <c r="F23" s="137"/>
      <c r="G23" s="137"/>
      <c r="H23" s="137"/>
    </row>
    <row r="24" spans="1:8" x14ac:dyDescent="0.2">
      <c r="A24" s="137"/>
      <c r="B24" s="127">
        <v>0.14499999999999999</v>
      </c>
      <c r="C24" s="132">
        <v>24</v>
      </c>
      <c r="D24" s="137"/>
      <c r="E24" s="137"/>
      <c r="F24" s="137"/>
      <c r="G24" s="137"/>
      <c r="H24" s="137"/>
    </row>
    <row r="25" spans="1:8" x14ac:dyDescent="0.2">
      <c r="A25" s="137"/>
      <c r="B25" s="127"/>
      <c r="C25" s="137"/>
      <c r="D25" s="137"/>
      <c r="E25" s="137"/>
      <c r="F25" s="137"/>
      <c r="G25" s="137"/>
      <c r="H25" s="137"/>
    </row>
    <row r="26" spans="1:8" x14ac:dyDescent="0.2">
      <c r="B26" s="127"/>
      <c r="D26" s="137"/>
      <c r="E26" s="137"/>
      <c r="G26" s="137"/>
    </row>
    <row r="27" spans="1:8" x14ac:dyDescent="0.2">
      <c r="B27" s="127"/>
    </row>
    <row r="28" spans="1:8" x14ac:dyDescent="0.2">
      <c r="B28" s="1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Калькулятор1</vt:lpstr>
      <vt:lpstr>КАЛЬКУЛЯТОР</vt:lpstr>
      <vt:lpstr>Приклад 1</vt:lpstr>
      <vt:lpstr>Приклад 2</vt:lpstr>
      <vt:lpstr>списки</vt:lpstr>
    </vt:vector>
  </TitlesOfParts>
  <Company>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AStetsko</dc:creator>
  <cp:lastModifiedBy>Король Анастасія Віталіївна</cp:lastModifiedBy>
  <dcterms:created xsi:type="dcterms:W3CDTF">2010-02-08T15:11:05Z</dcterms:created>
  <dcterms:modified xsi:type="dcterms:W3CDTF">2024-04-24T19:59:16Z</dcterms:modified>
</cp:coreProperties>
</file>