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alfa.bank.int\fs\Projects\Розничный бизнес\Отдел развития кредитных продуктов\ЛОГВИНЕНКО Н.М\2024_ЗАПУСКИ\РЕФІНАНСУВАННЯ ІНШИХ БАНКІВ\Маркетинг\"/>
    </mc:Choice>
  </mc:AlternateContent>
  <xr:revisionPtr revIDLastSave="0" documentId="13_ncr:1_{B8F51885-AAD8-44B8-BA29-532EBA0E8C6B}" xr6:coauthVersionLast="47" xr6:coauthVersionMax="47" xr10:uidLastSave="{00000000-0000-0000-0000-000000000000}"/>
  <workbookProtection workbookAlgorithmName="SHA-512" workbookHashValue="3amPKdv3ClGT4REsQN+Fr37MlUsD4S0v+9VAXKLOdbcC8TCUVPpfq3EtklJrF2hoWpsilWEhF++FnXHY3NH1lA==" workbookSaltValue="/n78cDQJJ8VJmbOP72AH0g==" workbookSpinCount="100000" lockStructure="1"/>
  <bookViews>
    <workbookView xWindow="-120" yWindow="-120" windowWidth="24240" windowHeight="13020" firstSheet="1" activeTab="1" xr2:uid="{00000000-000D-0000-FFFF-FFFF00000000}"/>
  </bookViews>
  <sheets>
    <sheet name="Лист1" sheetId="1" state="hidden" r:id="rId1"/>
    <sheet name="Лист3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qc74I4F/Weeo+HAGYhw70RfccZh6Kt/FaUF/4uMDgj8="/>
    </ext>
  </extLst>
</workbook>
</file>

<file path=xl/calcChain.xml><?xml version="1.0" encoding="utf-8"?>
<calcChain xmlns="http://schemas.openxmlformats.org/spreadsheetml/2006/main">
  <c r="I85" i="2" l="1"/>
  <c r="I94" i="2" l="1"/>
  <c r="I90" i="2"/>
  <c r="I86" i="2"/>
  <c r="I96" i="2"/>
  <c r="I92" i="2"/>
  <c r="I88" i="2"/>
  <c r="I95" i="2"/>
  <c r="I91" i="2"/>
  <c r="I87" i="2"/>
  <c r="I93" i="2"/>
  <c r="I89" i="2"/>
  <c r="H37" i="2"/>
  <c r="I37" i="2"/>
  <c r="K36" i="2"/>
  <c r="E36" i="2"/>
  <c r="D36" i="2"/>
  <c r="C36" i="2"/>
  <c r="E24" i="2"/>
  <c r="E25" i="2" s="1"/>
  <c r="I12" i="2"/>
  <c r="A17" i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16" i="1"/>
  <c r="D15" i="1"/>
  <c r="B14" i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Q8" i="1"/>
  <c r="E15" i="1" s="1"/>
  <c r="D7" i="1"/>
  <c r="D9" i="1" s="1"/>
  <c r="D8" i="1" s="1"/>
  <c r="D6" i="1"/>
  <c r="C37" i="2" l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I83" i="2"/>
  <c r="I73" i="2"/>
  <c r="I84" i="2"/>
  <c r="I77" i="2"/>
  <c r="I79" i="2"/>
  <c r="I75" i="2"/>
  <c r="I80" i="2"/>
  <c r="I76" i="2"/>
  <c r="I81" i="2"/>
  <c r="I74" i="2"/>
  <c r="I78" i="2"/>
  <c r="I82" i="2"/>
  <c r="C15" i="1"/>
  <c r="A29" i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D10" i="1"/>
  <c r="F19" i="2"/>
  <c r="E28" i="2" s="1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97" i="2" l="1"/>
  <c r="D86" i="2"/>
  <c r="J86" i="2" s="1"/>
  <c r="K86" i="2" s="1"/>
  <c r="D90" i="2"/>
  <c r="J90" i="2" s="1"/>
  <c r="K90" i="2" s="1"/>
  <c r="D94" i="2"/>
  <c r="J94" i="2" s="1"/>
  <c r="K94" i="2" s="1"/>
  <c r="D88" i="2"/>
  <c r="J88" i="2" s="1"/>
  <c r="K88" i="2" s="1"/>
  <c r="D96" i="2"/>
  <c r="J96" i="2" s="1"/>
  <c r="K96" i="2" s="1"/>
  <c r="D89" i="2"/>
  <c r="J89" i="2" s="1"/>
  <c r="K89" i="2" s="1"/>
  <c r="D93" i="2"/>
  <c r="J93" i="2" s="1"/>
  <c r="K93" i="2" s="1"/>
  <c r="D87" i="2"/>
  <c r="J87" i="2" s="1"/>
  <c r="K87" i="2" s="1"/>
  <c r="D91" i="2"/>
  <c r="J91" i="2" s="1"/>
  <c r="K91" i="2" s="1"/>
  <c r="D95" i="2"/>
  <c r="J95" i="2" s="1"/>
  <c r="K95" i="2" s="1"/>
  <c r="D92" i="2"/>
  <c r="J92" i="2" s="1"/>
  <c r="K92" i="2" s="1"/>
  <c r="D85" i="2"/>
  <c r="J85" i="2" s="1"/>
  <c r="K85" i="2" s="1"/>
  <c r="D83" i="2"/>
  <c r="J83" i="2" s="1"/>
  <c r="K83" i="2" s="1"/>
  <c r="D84" i="2"/>
  <c r="J84" i="2" s="1"/>
  <c r="K84" i="2" s="1"/>
  <c r="D82" i="2"/>
  <c r="J82" i="2" s="1"/>
  <c r="K82" i="2" s="1"/>
  <c r="D80" i="2"/>
  <c r="J80" i="2" s="1"/>
  <c r="K80" i="2" s="1"/>
  <c r="D78" i="2"/>
  <c r="J78" i="2" s="1"/>
  <c r="K78" i="2" s="1"/>
  <c r="D76" i="2"/>
  <c r="J76" i="2" s="1"/>
  <c r="K76" i="2" s="1"/>
  <c r="D74" i="2"/>
  <c r="J74" i="2" s="1"/>
  <c r="K74" i="2" s="1"/>
  <c r="D81" i="2"/>
  <c r="J81" i="2" s="1"/>
  <c r="K81" i="2" s="1"/>
  <c r="D79" i="2"/>
  <c r="J79" i="2" s="1"/>
  <c r="K79" i="2" s="1"/>
  <c r="D77" i="2"/>
  <c r="J77" i="2" s="1"/>
  <c r="K77" i="2" s="1"/>
  <c r="D75" i="2"/>
  <c r="J75" i="2" s="1"/>
  <c r="K75" i="2" s="1"/>
  <c r="D73" i="2"/>
  <c r="J73" i="2" s="1"/>
  <c r="K73" i="2" s="1"/>
  <c r="D71" i="2"/>
  <c r="D69" i="2"/>
  <c r="D67" i="2"/>
  <c r="D65" i="2"/>
  <c r="D63" i="2"/>
  <c r="D61" i="2"/>
  <c r="D59" i="2"/>
  <c r="D57" i="2"/>
  <c r="D55" i="2"/>
  <c r="D53" i="2"/>
  <c r="D51" i="2"/>
  <c r="D49" i="2"/>
  <c r="D47" i="2"/>
  <c r="D45" i="2"/>
  <c r="D43" i="2"/>
  <c r="D41" i="2"/>
  <c r="D39" i="2"/>
  <c r="D37" i="2"/>
  <c r="D72" i="2"/>
  <c r="D70" i="2"/>
  <c r="D68" i="2"/>
  <c r="D66" i="2"/>
  <c r="D64" i="2"/>
  <c r="D62" i="2"/>
  <c r="D60" i="2"/>
  <c r="D58" i="2"/>
  <c r="D56" i="2"/>
  <c r="D54" i="2"/>
  <c r="D52" i="2"/>
  <c r="D50" i="2"/>
  <c r="D48" i="2"/>
  <c r="D46" i="2"/>
  <c r="D44" i="2"/>
  <c r="D42" i="2"/>
  <c r="D40" i="2"/>
  <c r="D38" i="2"/>
  <c r="K100" i="2" l="1"/>
  <c r="E29" i="2" s="1"/>
  <c r="S97" i="2" s="1"/>
  <c r="D97" i="2"/>
  <c r="J38" i="2"/>
  <c r="K38" i="2" s="1"/>
  <c r="J46" i="2"/>
  <c r="K46" i="2" s="1"/>
  <c r="J54" i="2"/>
  <c r="K54" i="2" s="1"/>
  <c r="J62" i="2"/>
  <c r="K62" i="2" s="1"/>
  <c r="J70" i="2"/>
  <c r="K70" i="2" s="1"/>
  <c r="J41" i="2"/>
  <c r="K41" i="2" s="1"/>
  <c r="J49" i="2"/>
  <c r="K49" i="2" s="1"/>
  <c r="J57" i="2"/>
  <c r="K57" i="2" s="1"/>
  <c r="J65" i="2"/>
  <c r="K65" i="2" s="1"/>
  <c r="J40" i="2"/>
  <c r="K40" i="2" s="1"/>
  <c r="J48" i="2"/>
  <c r="K48" i="2" s="1"/>
  <c r="J56" i="2"/>
  <c r="K56" i="2" s="1"/>
  <c r="J64" i="2"/>
  <c r="K64" i="2" s="1"/>
  <c r="J72" i="2"/>
  <c r="K72" i="2" s="1"/>
  <c r="J43" i="2"/>
  <c r="K43" i="2" s="1"/>
  <c r="J51" i="2"/>
  <c r="K51" i="2" s="1"/>
  <c r="J59" i="2"/>
  <c r="K59" i="2" s="1"/>
  <c r="J67" i="2"/>
  <c r="K67" i="2" s="1"/>
  <c r="J42" i="2"/>
  <c r="K42" i="2" s="1"/>
  <c r="J50" i="2"/>
  <c r="K50" i="2" s="1"/>
  <c r="J58" i="2"/>
  <c r="K58" i="2" s="1"/>
  <c r="J66" i="2"/>
  <c r="K66" i="2" s="1"/>
  <c r="E37" i="2"/>
  <c r="J37" i="2"/>
  <c r="J45" i="2"/>
  <c r="K45" i="2" s="1"/>
  <c r="J53" i="2"/>
  <c r="K53" i="2" s="1"/>
  <c r="J61" i="2"/>
  <c r="K61" i="2" s="1"/>
  <c r="J69" i="2"/>
  <c r="K69" i="2" s="1"/>
  <c r="J44" i="2"/>
  <c r="K44" i="2" s="1"/>
  <c r="J52" i="2"/>
  <c r="K52" i="2" s="1"/>
  <c r="J60" i="2"/>
  <c r="K60" i="2" s="1"/>
  <c r="J68" i="2"/>
  <c r="K68" i="2" s="1"/>
  <c r="J39" i="2"/>
  <c r="K39" i="2" s="1"/>
  <c r="J47" i="2"/>
  <c r="K47" i="2" s="1"/>
  <c r="J55" i="2"/>
  <c r="K55" i="2" s="1"/>
  <c r="J63" i="2"/>
  <c r="K63" i="2" s="1"/>
  <c r="J71" i="2"/>
  <c r="K71" i="2" s="1"/>
  <c r="J97" i="2" l="1"/>
  <c r="K99" i="2" s="1"/>
  <c r="K101" i="2" s="1"/>
  <c r="K37" i="2"/>
  <c r="K97" i="2" s="1"/>
  <c r="L37" i="2"/>
  <c r="E31" i="2"/>
  <c r="H38" i="2" l="1"/>
  <c r="T97" i="2"/>
  <c r="E30" i="2"/>
  <c r="E38" i="2" l="1"/>
  <c r="L38" i="2" l="1"/>
  <c r="H39" i="2" l="1"/>
  <c r="E39" i="2" l="1"/>
  <c r="L39" i="2" l="1"/>
  <c r="H40" i="2" l="1"/>
  <c r="E40" i="2" l="1"/>
  <c r="L40" i="2" l="1"/>
  <c r="H41" i="2" l="1"/>
  <c r="E41" i="2" s="1"/>
  <c r="L41" i="2" l="1"/>
  <c r="H42" i="2" l="1"/>
  <c r="E42" i="2" s="1"/>
  <c r="L42" i="2" s="1"/>
  <c r="H43" i="2" l="1"/>
  <c r="E43" i="2" s="1"/>
  <c r="L43" i="2" s="1"/>
  <c r="H44" i="2" l="1"/>
  <c r="E44" i="2" s="1"/>
  <c r="L44" i="2" s="1"/>
  <c r="H45" i="2" l="1"/>
  <c r="E45" i="2" s="1"/>
  <c r="L45" i="2" s="1"/>
  <c r="H46" i="2" l="1"/>
  <c r="E46" i="2" s="1"/>
  <c r="L46" i="2" s="1"/>
  <c r="H47" i="2" l="1"/>
  <c r="E47" i="2" s="1"/>
  <c r="L47" i="2" s="1"/>
  <c r="H48" i="2" l="1"/>
  <c r="E48" i="2" s="1"/>
  <c r="L48" i="2" s="1"/>
  <c r="H49" i="2" l="1"/>
  <c r="E49" i="2" s="1"/>
  <c r="L49" i="2" s="1"/>
  <c r="H50" i="2" l="1"/>
  <c r="E50" i="2" s="1"/>
  <c r="L50" i="2" s="1"/>
  <c r="H51" i="2" l="1"/>
  <c r="E51" i="2" s="1"/>
  <c r="L51" i="2" s="1"/>
  <c r="H52" i="2" l="1"/>
  <c r="E52" i="2" s="1"/>
  <c r="L52" i="2" s="1"/>
  <c r="H53" i="2" l="1"/>
  <c r="E53" i="2" s="1"/>
  <c r="L53" i="2" s="1"/>
  <c r="H54" i="2" l="1"/>
  <c r="E54" i="2" s="1"/>
  <c r="L54" i="2" s="1"/>
  <c r="H55" i="2" l="1"/>
  <c r="E55" i="2" s="1"/>
  <c r="L55" i="2" s="1"/>
  <c r="H56" i="2" l="1"/>
  <c r="E56" i="2" s="1"/>
  <c r="L56" i="2" s="1"/>
  <c r="H57" i="2" l="1"/>
  <c r="E57" i="2" s="1"/>
  <c r="L57" i="2" s="1"/>
  <c r="H58" i="2" l="1"/>
  <c r="E58" i="2" s="1"/>
  <c r="L58" i="2" s="1"/>
  <c r="H59" i="2" l="1"/>
  <c r="E59" i="2" s="1"/>
  <c r="L59" i="2" s="1"/>
  <c r="H60" i="2" l="1"/>
  <c r="E60" i="2" s="1"/>
  <c r="L60" i="2" s="1"/>
  <c r="H61" i="2" l="1"/>
  <c r="E61" i="2" s="1"/>
  <c r="L61" i="2" s="1"/>
  <c r="H62" i="2" l="1"/>
  <c r="E62" i="2" s="1"/>
  <c r="L62" i="2" s="1"/>
  <c r="H63" i="2" l="1"/>
  <c r="E63" i="2" s="1"/>
  <c r="L63" i="2" s="1"/>
  <c r="H64" i="2" l="1"/>
  <c r="E64" i="2" s="1"/>
  <c r="L64" i="2" s="1"/>
  <c r="H65" i="2" l="1"/>
  <c r="E65" i="2" s="1"/>
  <c r="L65" i="2" s="1"/>
  <c r="H66" i="2" l="1"/>
  <c r="E66" i="2" s="1"/>
  <c r="L66" i="2" s="1"/>
  <c r="H67" i="2" l="1"/>
  <c r="E67" i="2" s="1"/>
  <c r="L67" i="2" s="1"/>
  <c r="H68" i="2" l="1"/>
  <c r="E68" i="2" s="1"/>
  <c r="L68" i="2" s="1"/>
  <c r="H69" i="2" l="1"/>
  <c r="E69" i="2" s="1"/>
  <c r="L69" i="2" s="1"/>
  <c r="H70" i="2" l="1"/>
  <c r="E70" i="2" s="1"/>
  <c r="L70" i="2" s="1"/>
  <c r="H71" i="2" l="1"/>
  <c r="E71" i="2" s="1"/>
  <c r="L71" i="2" s="1"/>
  <c r="H72" i="2" l="1"/>
  <c r="E72" i="2" l="1"/>
  <c r="L72" i="2" s="1"/>
  <c r="H73" i="2" l="1"/>
  <c r="E73" i="2" s="1"/>
  <c r="L73" i="2" s="1"/>
  <c r="H74" i="2" l="1"/>
  <c r="E74" i="2" s="1"/>
  <c r="L74" i="2" s="1"/>
  <c r="H75" i="2" l="1"/>
  <c r="E75" i="2" s="1"/>
  <c r="L75" i="2" s="1"/>
  <c r="H76" i="2" l="1"/>
  <c r="E76" i="2" s="1"/>
  <c r="L76" i="2" s="1"/>
  <c r="H77" i="2" l="1"/>
  <c r="E77" i="2" s="1"/>
  <c r="L77" i="2" s="1"/>
  <c r="H78" i="2" l="1"/>
  <c r="E78" i="2" s="1"/>
  <c r="L78" i="2" s="1"/>
  <c r="H79" i="2" l="1"/>
  <c r="E79" i="2" s="1"/>
  <c r="L79" i="2" s="1"/>
  <c r="H80" i="2" l="1"/>
  <c r="E80" i="2" s="1"/>
  <c r="L80" i="2" s="1"/>
  <c r="H81" i="2" l="1"/>
  <c r="E81" i="2" s="1"/>
  <c r="L81" i="2" s="1"/>
  <c r="H82" i="2" l="1"/>
  <c r="E82" i="2" s="1"/>
  <c r="L82" i="2" s="1"/>
  <c r="H83" i="2" l="1"/>
  <c r="E83" i="2" s="1"/>
  <c r="L83" i="2" s="1"/>
  <c r="H84" i="2" l="1"/>
  <c r="E84" i="2" s="1"/>
  <c r="L84" i="2" l="1"/>
  <c r="H85" i="2" l="1"/>
  <c r="E85" i="2" s="1"/>
  <c r="L85" i="2" s="1"/>
  <c r="H86" i="2" s="1"/>
  <c r="E86" i="2" s="1"/>
  <c r="L86" i="2" s="1"/>
  <c r="H87" i="2" s="1"/>
  <c r="E87" i="2" s="1"/>
  <c r="L87" i="2" s="1"/>
  <c r="H88" i="2" l="1"/>
  <c r="E88" i="2" s="1"/>
  <c r="L88" i="2" s="1"/>
  <c r="H89" i="2" l="1"/>
  <c r="E89" i="2" s="1"/>
  <c r="L89" i="2" s="1"/>
  <c r="H90" i="2" l="1"/>
  <c r="E90" i="2" s="1"/>
  <c r="L90" i="2" s="1"/>
  <c r="H91" i="2" s="1"/>
  <c r="E91" i="2" s="1"/>
  <c r="L91" i="2" s="1"/>
  <c r="H92" i="2" s="1"/>
  <c r="E92" i="2" s="1"/>
  <c r="L92" i="2" s="1"/>
  <c r="H93" i="2" s="1"/>
  <c r="E93" i="2" s="1"/>
  <c r="L93" i="2" s="1"/>
  <c r="H94" i="2" l="1"/>
  <c r="E94" i="2" s="1"/>
  <c r="L94" i="2" s="1"/>
  <c r="H95" i="2" l="1"/>
  <c r="E95" i="2" s="1"/>
  <c r="L95" i="2" s="1"/>
  <c r="H96" i="2" l="1"/>
  <c r="E96" i="2" l="1"/>
  <c r="H97" i="2"/>
  <c r="E97" i="2" l="1"/>
  <c r="L96" i="2"/>
</calcChain>
</file>

<file path=xl/sharedStrings.xml><?xml version="1.0" encoding="utf-8"?>
<sst xmlns="http://schemas.openxmlformats.org/spreadsheetml/2006/main" count="196" uniqueCount="63">
  <si>
    <t>срок</t>
  </si>
  <si>
    <t>Вкажіть бажану суму кредиту</t>
  </si>
  <si>
    <t>Условия</t>
  </si>
  <si>
    <t>Вкажіть бажаний строк кредиту</t>
  </si>
  <si>
    <t>5000 - 50000</t>
  </si>
  <si>
    <t>Комиссия</t>
  </si>
  <si>
    <t>50000 - 100000</t>
  </si>
  <si>
    <t>Cross</t>
  </si>
  <si>
    <t>Сума кредиту</t>
  </si>
  <si>
    <t>Розмір платежу в місяць</t>
  </si>
  <si>
    <t>комиссия</t>
  </si>
  <si>
    <t>Переплата в місяць</t>
  </si>
  <si>
    <t>Загальні витрати за кредитом</t>
  </si>
  <si>
    <t>Загальна вартісь кредиту</t>
  </si>
  <si>
    <t>Реальна річна ставка</t>
  </si>
  <si>
    <t>Сума платежу за розрахунковий період</t>
  </si>
  <si>
    <t>Процент</t>
  </si>
  <si>
    <t>Комісія</t>
  </si>
  <si>
    <t>Погашення тіло кредиту</t>
  </si>
  <si>
    <t>Заборгованість</t>
  </si>
  <si>
    <t xml:space="preserve">Умови кредитування </t>
  </si>
  <si>
    <t>Продукт</t>
  </si>
  <si>
    <t>Персональный кредит</t>
  </si>
  <si>
    <t>Нік</t>
  </si>
  <si>
    <t>Калькулятор розрахунку загальної вартості кредиту*</t>
  </si>
  <si>
    <t xml:space="preserve">*Приклад розрахунку носить виключно інформаційний характер  </t>
  </si>
  <si>
    <t>Для отримання розрахунку необхідно заповнити поля, 
що відображені сірим кольором.</t>
  </si>
  <si>
    <t>Перший внесок</t>
  </si>
  <si>
    <t>Термін кредиту</t>
  </si>
  <si>
    <t>Одноразова комісія</t>
  </si>
  <si>
    <t>гривень</t>
  </si>
  <si>
    <t>Результат розрахунку*</t>
  </si>
  <si>
    <t>*Орієнтовно на дату розрахунку, конкретні умови кредитування будуть вказані в паспорті споживчого кредиту в день оформлення кредитної заявки</t>
  </si>
  <si>
    <t>Щомісячна комісія</t>
  </si>
  <si>
    <t>Процентна ставка</t>
  </si>
  <si>
    <t>Страхування</t>
  </si>
  <si>
    <t>Вкажіть термін кредиту</t>
  </si>
  <si>
    <t>Строк кредитування</t>
  </si>
  <si>
    <t>місяців</t>
  </si>
  <si>
    <t>Сума  платежу за розрахунковий період, грн</t>
  </si>
  <si>
    <t>Реальна річна ставка, %</t>
  </si>
  <si>
    <t>Загальні витрати за кредитом, грн</t>
  </si>
  <si>
    <t>Загальна вартість кредиту, грн</t>
  </si>
  <si>
    <t>№</t>
  </si>
  <si>
    <t>Дата платежу</t>
  </si>
  <si>
    <t>Сума  платежу за розрахунковий період, грн.</t>
  </si>
  <si>
    <t>Погашення суми кредиту, грн.</t>
  </si>
  <si>
    <t>Проценти за користування кредитом, грн.</t>
  </si>
  <si>
    <t>Щомісячна комісія, грн.</t>
  </si>
  <si>
    <t>РКО</t>
  </si>
  <si>
    <t>Комісія за надання кредиту</t>
  </si>
  <si>
    <t>Послуги страховика, грн.</t>
  </si>
  <si>
    <t>Реальна річна процентна ставка</t>
  </si>
  <si>
    <t>Загальна вартісь кредиту, грн</t>
  </si>
  <si>
    <t>х</t>
  </si>
  <si>
    <t>Усього:</t>
  </si>
  <si>
    <t>Абсолютне значення подорожчання кредиту</t>
  </si>
  <si>
    <t>Реальна процентна ставка</t>
  </si>
  <si>
    <t>5-50</t>
  </si>
  <si>
    <t>50-100</t>
  </si>
  <si>
    <t>100-200</t>
  </si>
  <si>
    <t>200-300</t>
  </si>
  <si>
    <t>Cума кредиту від 5 000 до 500 000, грн.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</si>
</sst>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\ &quot;₽&quot;;[Red]\-#,##0.00\ &quot;₽&quot;"/>
    <numFmt numFmtId="165" formatCode="_-* #,##0.00_-;\-* #,##0.00_-;_-* &quot;-&quot;??_-;_-@"/>
    <numFmt numFmtId="166" formatCode="_-* #,##0_-;\-* #,##0_-;_-* &quot;-&quot;??_-;_-@"/>
    <numFmt numFmtId="167" formatCode="_-* #,##0.00\ _₽_-;\-* #,##0.00\ _₽_-;_-* &quot;-&quot;??\ _₽_-;_-@"/>
    <numFmt numFmtId="168" formatCode="0.000%"/>
    <numFmt numFmtId="169" formatCode="#,##0.00_ ;\-#,##0.00\ "/>
    <numFmt numFmtId="170" formatCode="0.0%"/>
    <numFmt numFmtId="171" formatCode="#,##0.0000"/>
  </numFmts>
  <fonts count="33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sz val="10"/>
      <color theme="1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8"/>
      <color theme="1"/>
      <name val="Verdana"/>
      <family val="2"/>
      <charset val="204"/>
    </font>
    <font>
      <sz val="10"/>
      <color theme="1"/>
      <name val="Verdana"/>
      <family val="2"/>
      <charset val="204"/>
    </font>
    <font>
      <u/>
      <sz val="10"/>
      <color theme="1"/>
      <name val="Verdana"/>
      <family val="2"/>
      <charset val="204"/>
    </font>
    <font>
      <sz val="11"/>
      <name val="Calibri"/>
      <family val="2"/>
      <charset val="204"/>
    </font>
    <font>
      <sz val="10"/>
      <color theme="1"/>
      <name val="Arimo"/>
    </font>
    <font>
      <sz val="10"/>
      <color rgb="FFFF0000"/>
      <name val="Verdana"/>
      <family val="2"/>
      <charset val="204"/>
    </font>
    <font>
      <sz val="10"/>
      <color theme="0"/>
      <name val="Verdana"/>
      <family val="2"/>
      <charset val="204"/>
    </font>
    <font>
      <sz val="11"/>
      <color theme="0"/>
      <name val="Calibri"/>
      <family val="2"/>
      <charset val="204"/>
    </font>
    <font>
      <b/>
      <sz val="13"/>
      <color theme="0"/>
      <name val="Trebuchet MS"/>
      <family val="2"/>
      <charset val="204"/>
    </font>
    <font>
      <b/>
      <sz val="11"/>
      <color theme="0"/>
      <name val="Trebuchet MS"/>
      <family val="2"/>
      <charset val="204"/>
    </font>
    <font>
      <b/>
      <sz val="11"/>
      <color rgb="FFFF0000"/>
      <name val="Trebuchet MS"/>
      <family val="2"/>
      <charset val="204"/>
    </font>
    <font>
      <b/>
      <sz val="11"/>
      <color theme="1"/>
      <name val="Trebuchet MS"/>
      <family val="2"/>
      <charset val="204"/>
    </font>
    <font>
      <b/>
      <sz val="10"/>
      <color theme="1"/>
      <name val="Trebuchet MS"/>
      <family val="2"/>
      <charset val="204"/>
    </font>
    <font>
      <b/>
      <sz val="10"/>
      <color theme="0"/>
      <name val="Trebuchet MS"/>
      <family val="2"/>
      <charset val="204"/>
    </font>
    <font>
      <b/>
      <sz val="12"/>
      <color theme="1"/>
      <name val="Verdana"/>
      <family val="2"/>
      <charset val="204"/>
    </font>
    <font>
      <sz val="14"/>
      <color theme="1"/>
      <name val="Calibri"/>
      <family val="2"/>
      <charset val="204"/>
    </font>
    <font>
      <sz val="12"/>
      <color theme="1"/>
      <name val="Verdana"/>
      <family val="2"/>
      <charset val="204"/>
    </font>
    <font>
      <sz val="14"/>
      <color theme="0"/>
      <name val="Calibri"/>
      <family val="2"/>
      <charset val="204"/>
    </font>
    <font>
      <b/>
      <sz val="10"/>
      <color theme="1"/>
      <name val="Verdana"/>
      <family val="2"/>
      <charset val="204"/>
    </font>
    <font>
      <b/>
      <sz val="11"/>
      <color theme="1"/>
      <name val="Calibri"/>
      <family val="2"/>
      <charset val="204"/>
    </font>
    <font>
      <sz val="14"/>
      <color theme="1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Calibri"/>
      <family val="2"/>
      <charset val="204"/>
    </font>
    <font>
      <sz val="10"/>
      <name val="Calibri"/>
      <family val="2"/>
      <charset val="204"/>
    </font>
    <font>
      <sz val="10"/>
      <color theme="0"/>
      <name val="Trebuchet MS"/>
      <family val="2"/>
      <charset val="204"/>
    </font>
    <font>
      <sz val="11"/>
      <color theme="0"/>
      <name val="Trebuchet MS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2723FF"/>
        <bgColor rgb="FF2723FF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0070C0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2">
    <xf numFmtId="0" fontId="0" fillId="0" borderId="0"/>
    <xf numFmtId="9" fontId="28" fillId="0" borderId="0" applyFont="0" applyFill="0" applyBorder="0" applyAlignment="0" applyProtection="0"/>
  </cellStyleXfs>
  <cellXfs count="180">
    <xf numFmtId="0" fontId="0" fillId="0" borderId="0" xfId="0" applyFont="1" applyAlignment="1"/>
    <xf numFmtId="0" fontId="1" fillId="0" borderId="0" xfId="0" applyFont="1"/>
    <xf numFmtId="165" fontId="2" fillId="0" borderId="0" xfId="0" applyNumberFormat="1" applyFont="1"/>
    <xf numFmtId="166" fontId="2" fillId="0" borderId="0" xfId="0" applyNumberFormat="1" applyFont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0" fontId="3" fillId="2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Border="1"/>
    <xf numFmtId="0" fontId="2" fillId="0" borderId="0" xfId="0" applyFont="1"/>
    <xf numFmtId="167" fontId="2" fillId="0" borderId="0" xfId="0" applyNumberFormat="1" applyFont="1"/>
    <xf numFmtId="165" fontId="6" fillId="2" borderId="2" xfId="0" applyNumberFormat="1" applyFont="1" applyFill="1" applyBorder="1" applyAlignment="1">
      <alignment horizontal="center" vertical="center"/>
    </xf>
    <xf numFmtId="14" fontId="7" fillId="3" borderId="3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/>
    </xf>
    <xf numFmtId="165" fontId="1" fillId="0" borderId="0" xfId="0" applyNumberFormat="1" applyFont="1"/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Protection="1"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11" fillId="0" borderId="7" xfId="0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protection hidden="1"/>
    </xf>
    <xf numFmtId="168" fontId="2" fillId="0" borderId="1" xfId="0" applyNumberFormat="1" applyFont="1" applyBorder="1" applyProtection="1">
      <protection hidden="1"/>
    </xf>
    <xf numFmtId="168" fontId="2" fillId="0" borderId="0" xfId="0" applyNumberFormat="1" applyFont="1" applyProtection="1">
      <protection hidden="1"/>
    </xf>
    <xf numFmtId="0" fontId="8" fillId="0" borderId="0" xfId="0" applyFont="1" applyAlignment="1" applyProtection="1">
      <alignment vertical="center"/>
      <protection hidden="1"/>
    </xf>
    <xf numFmtId="169" fontId="8" fillId="0" borderId="0" xfId="0" applyNumberFormat="1" applyFont="1" applyAlignment="1" applyProtection="1">
      <alignment horizontal="center" vertical="center"/>
      <protection hidden="1"/>
    </xf>
    <xf numFmtId="4" fontId="8" fillId="0" borderId="0" xfId="0" applyNumberFormat="1" applyFont="1" applyAlignment="1" applyProtection="1">
      <alignment horizontal="center" vertical="center"/>
      <protection hidden="1"/>
    </xf>
    <xf numFmtId="168" fontId="2" fillId="0" borderId="8" xfId="0" applyNumberFormat="1" applyFont="1" applyBorder="1" applyProtection="1">
      <protection hidden="1"/>
    </xf>
    <xf numFmtId="0" fontId="12" fillId="3" borderId="2" xfId="0" applyFont="1" applyFill="1" applyBorder="1" applyAlignment="1" applyProtection="1">
      <alignment vertical="center"/>
      <protection hidden="1"/>
    </xf>
    <xf numFmtId="0" fontId="8" fillId="3" borderId="2" xfId="0" applyFont="1" applyFill="1" applyBorder="1" applyAlignment="1" applyProtection="1">
      <alignment vertical="center"/>
      <protection hidden="1"/>
    </xf>
    <xf numFmtId="0" fontId="8" fillId="3" borderId="2" xfId="0" applyFont="1" applyFill="1" applyBorder="1" applyAlignment="1" applyProtection="1">
      <alignment horizontal="center" vertical="center"/>
      <protection hidden="1"/>
    </xf>
    <xf numFmtId="0" fontId="13" fillId="3" borderId="2" xfId="0" applyFont="1" applyFill="1" applyBorder="1" applyAlignment="1" applyProtection="1">
      <alignment horizontal="center" vertical="center"/>
      <protection hidden="1"/>
    </xf>
    <xf numFmtId="0" fontId="13" fillId="3" borderId="2" xfId="0" applyFont="1" applyFill="1" applyBorder="1" applyProtection="1">
      <protection hidden="1"/>
    </xf>
    <xf numFmtId="168" fontId="14" fillId="3" borderId="2" xfId="0" applyNumberFormat="1" applyFont="1" applyFill="1" applyBorder="1" applyProtection="1">
      <protection hidden="1"/>
    </xf>
    <xf numFmtId="0" fontId="16" fillId="4" borderId="2" xfId="0" applyFont="1" applyFill="1" applyBorder="1" applyAlignment="1" applyProtection="1">
      <alignment vertical="center"/>
      <protection hidden="1"/>
    </xf>
    <xf numFmtId="0" fontId="16" fillId="3" borderId="2" xfId="0" applyFont="1" applyFill="1" applyBorder="1" applyAlignment="1" applyProtection="1">
      <alignment vertical="center"/>
      <protection hidden="1"/>
    </xf>
    <xf numFmtId="0" fontId="17" fillId="5" borderId="2" xfId="0" applyFont="1" applyFill="1" applyBorder="1" applyAlignment="1" applyProtection="1">
      <alignment vertical="center" wrapText="1"/>
      <protection hidden="1"/>
    </xf>
    <xf numFmtId="0" fontId="16" fillId="3" borderId="2" xfId="0" applyFont="1" applyFill="1" applyBorder="1" applyAlignment="1" applyProtection="1">
      <alignment vertical="center" wrapText="1"/>
      <protection hidden="1"/>
    </xf>
    <xf numFmtId="0" fontId="18" fillId="5" borderId="2" xfId="0" applyFont="1" applyFill="1" applyBorder="1" applyAlignment="1" applyProtection="1">
      <alignment vertical="center" wrapText="1"/>
      <protection hidden="1"/>
    </xf>
    <xf numFmtId="0" fontId="19" fillId="3" borderId="2" xfId="0" applyFont="1" applyFill="1" applyBorder="1" applyAlignment="1" applyProtection="1">
      <alignment horizontal="center" vertical="center" wrapText="1"/>
      <protection hidden="1"/>
    </xf>
    <xf numFmtId="0" fontId="20" fillId="3" borderId="2" xfId="0" applyFont="1" applyFill="1" applyBorder="1" applyAlignment="1" applyProtection="1">
      <alignment horizontal="center" vertical="center" wrapText="1"/>
      <protection hidden="1"/>
    </xf>
    <xf numFmtId="168" fontId="2" fillId="3" borderId="2" xfId="0" applyNumberFormat="1" applyFont="1" applyFill="1" applyBorder="1" applyProtection="1">
      <protection hidden="1"/>
    </xf>
    <xf numFmtId="4" fontId="18" fillId="6" borderId="1" xfId="0" applyNumberFormat="1" applyFont="1" applyFill="1" applyBorder="1" applyAlignment="1" applyProtection="1">
      <alignment horizontal="center" vertical="center"/>
      <protection locked="0" hidden="1"/>
    </xf>
    <xf numFmtId="4" fontId="21" fillId="3" borderId="2" xfId="0" applyNumberFormat="1" applyFont="1" applyFill="1" applyBorder="1" applyAlignment="1" applyProtection="1">
      <alignment horizontal="center" vertical="center"/>
      <protection hidden="1"/>
    </xf>
    <xf numFmtId="0" fontId="13" fillId="3" borderId="2" xfId="0" applyFont="1" applyFill="1" applyBorder="1" applyAlignment="1" applyProtection="1">
      <alignment horizontal="left" vertical="center"/>
      <protection hidden="1"/>
    </xf>
    <xf numFmtId="0" fontId="8" fillId="3" borderId="2" xfId="0" applyFont="1" applyFill="1" applyBorder="1" applyAlignment="1" applyProtection="1">
      <alignment horizontal="center"/>
      <protection hidden="1"/>
    </xf>
    <xf numFmtId="0" fontId="18" fillId="0" borderId="1" xfId="0" applyFont="1" applyBorder="1" applyAlignment="1" applyProtection="1">
      <alignment horizontal="left"/>
      <protection hidden="1"/>
    </xf>
    <xf numFmtId="0" fontId="18" fillId="0" borderId="1" xfId="0" applyFont="1" applyBorder="1" applyAlignment="1" applyProtection="1">
      <alignment horizontal="left" vertical="center"/>
      <protection hidden="1"/>
    </xf>
    <xf numFmtId="4" fontId="8" fillId="3" borderId="2" xfId="0" applyNumberFormat="1" applyFont="1" applyFill="1" applyBorder="1" applyAlignment="1" applyProtection="1">
      <alignment horizontal="center" vertical="center"/>
      <protection hidden="1"/>
    </xf>
    <xf numFmtId="10" fontId="13" fillId="3" borderId="2" xfId="0" applyNumberFormat="1" applyFont="1" applyFill="1" applyBorder="1" applyAlignment="1" applyProtection="1">
      <alignment horizontal="center" vertical="center"/>
      <protection hidden="1"/>
    </xf>
    <xf numFmtId="0" fontId="2" fillId="3" borderId="2" xfId="0" applyFont="1" applyFill="1" applyBorder="1" applyProtection="1">
      <protection hidden="1"/>
    </xf>
    <xf numFmtId="0" fontId="18" fillId="6" borderId="1" xfId="0" applyFont="1" applyFill="1" applyBorder="1" applyAlignment="1" applyProtection="1">
      <alignment horizontal="center" vertical="center"/>
      <protection locked="0" hidden="1"/>
    </xf>
    <xf numFmtId="0" fontId="21" fillId="3" borderId="2" xfId="0" applyFont="1" applyFill="1" applyBorder="1" applyAlignment="1" applyProtection="1">
      <alignment horizontal="center" vertical="center"/>
      <protection hidden="1"/>
    </xf>
    <xf numFmtId="0" fontId="22" fillId="3" borderId="2" xfId="0" applyFont="1" applyFill="1" applyBorder="1" applyProtection="1">
      <protection hidden="1"/>
    </xf>
    <xf numFmtId="0" fontId="23" fillId="3" borderId="2" xfId="0" applyFont="1" applyFill="1" applyBorder="1" applyAlignment="1" applyProtection="1">
      <alignment horizontal="left" vertical="center"/>
      <protection hidden="1"/>
    </xf>
    <xf numFmtId="0" fontId="3" fillId="3" borderId="2" xfId="0" applyFont="1" applyFill="1" applyBorder="1" applyProtection="1"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23" fillId="0" borderId="0" xfId="0" applyFont="1" applyAlignment="1" applyProtection="1">
      <alignment horizontal="left" vertical="center"/>
      <protection hidden="1"/>
    </xf>
    <xf numFmtId="10" fontId="8" fillId="0" borderId="0" xfId="0" applyNumberFormat="1" applyFont="1" applyAlignment="1" applyProtection="1">
      <alignment horizontal="center" vertical="center"/>
      <protection hidden="1"/>
    </xf>
    <xf numFmtId="4" fontId="13" fillId="3" borderId="2" xfId="0" applyNumberFormat="1" applyFont="1" applyFill="1" applyBorder="1" applyAlignment="1" applyProtection="1">
      <alignment horizontal="center" vertical="center"/>
      <protection hidden="1"/>
    </xf>
    <xf numFmtId="10" fontId="3" fillId="3" borderId="2" xfId="0" applyNumberFormat="1" applyFont="1" applyFill="1" applyBorder="1" applyAlignment="1" applyProtection="1">
      <alignment horizontal="center" vertical="center"/>
      <protection hidden="1"/>
    </xf>
    <xf numFmtId="10" fontId="4" fillId="3" borderId="2" xfId="0" applyNumberFormat="1" applyFont="1" applyFill="1" applyBorder="1" applyProtection="1">
      <protection hidden="1"/>
    </xf>
    <xf numFmtId="0" fontId="16" fillId="3" borderId="2" xfId="0" applyFont="1" applyFill="1" applyBorder="1" applyAlignment="1" applyProtection="1">
      <alignment horizontal="center" vertical="center"/>
      <protection hidden="1"/>
    </xf>
    <xf numFmtId="10" fontId="8" fillId="3" borderId="2" xfId="0" applyNumberFormat="1" applyFont="1" applyFill="1" applyBorder="1" applyAlignment="1" applyProtection="1">
      <alignment horizontal="center" vertical="center"/>
      <protection hidden="1"/>
    </xf>
    <xf numFmtId="10" fontId="18" fillId="3" borderId="1" xfId="0" applyNumberFormat="1" applyFont="1" applyFill="1" applyBorder="1" applyAlignment="1" applyProtection="1">
      <alignment horizontal="center" vertical="center"/>
      <protection hidden="1"/>
    </xf>
    <xf numFmtId="2" fontId="8" fillId="3" borderId="2" xfId="0" applyNumberFormat="1" applyFont="1" applyFill="1" applyBorder="1" applyAlignment="1" applyProtection="1">
      <alignment horizontal="center" vertical="center"/>
      <protection hidden="1"/>
    </xf>
    <xf numFmtId="39" fontId="13" fillId="3" borderId="2" xfId="0" applyNumberFormat="1" applyFont="1" applyFill="1" applyBorder="1" applyAlignment="1" applyProtection="1">
      <alignment horizontal="center" vertical="center"/>
      <protection hidden="1"/>
    </xf>
    <xf numFmtId="165" fontId="13" fillId="3" borderId="2" xfId="0" applyNumberFormat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Protection="1">
      <protection hidden="1"/>
    </xf>
    <xf numFmtId="0" fontId="23" fillId="0" borderId="1" xfId="0" applyFont="1" applyBorder="1" applyAlignment="1" applyProtection="1">
      <alignment horizontal="left" vertical="center"/>
      <protection hidden="1"/>
    </xf>
    <xf numFmtId="10" fontId="8" fillId="3" borderId="1" xfId="0" applyNumberFormat="1" applyFont="1" applyFill="1" applyBorder="1" applyAlignment="1" applyProtection="1">
      <alignment horizontal="center" vertical="center"/>
      <protection hidden="1"/>
    </xf>
    <xf numFmtId="2" fontId="13" fillId="3" borderId="2" xfId="0" applyNumberFormat="1" applyFont="1" applyFill="1" applyBorder="1" applyAlignment="1" applyProtection="1">
      <alignment horizontal="center" vertical="center"/>
      <protection hidden="1"/>
    </xf>
    <xf numFmtId="0" fontId="8" fillId="3" borderId="1" xfId="0" applyFont="1" applyFill="1" applyBorder="1" applyAlignment="1" applyProtection="1">
      <alignment horizontal="center" vertical="center"/>
      <protection hidden="1"/>
    </xf>
    <xf numFmtId="0" fontId="27" fillId="3" borderId="2" xfId="0" applyFont="1" applyFill="1" applyBorder="1" applyProtection="1">
      <protection hidden="1"/>
    </xf>
    <xf numFmtId="0" fontId="21" fillId="3" borderId="1" xfId="0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3" fontId="8" fillId="3" borderId="1" xfId="0" applyNumberFormat="1" applyFont="1" applyFill="1" applyBorder="1" applyAlignment="1" applyProtection="1">
      <alignment horizontal="center" vertical="center"/>
      <protection hidden="1"/>
    </xf>
    <xf numFmtId="3" fontId="8" fillId="3" borderId="2" xfId="0" applyNumberFormat="1" applyFont="1" applyFill="1" applyBorder="1" applyAlignment="1" applyProtection="1">
      <alignment horizontal="center" vertical="center"/>
      <protection hidden="1"/>
    </xf>
    <xf numFmtId="0" fontId="24" fillId="3" borderId="2" xfId="0" applyFont="1" applyFill="1" applyBorder="1" applyProtection="1">
      <protection hidden="1"/>
    </xf>
    <xf numFmtId="4" fontId="8" fillId="3" borderId="1" xfId="0" applyNumberFormat="1" applyFont="1" applyFill="1" applyBorder="1" applyAlignment="1" applyProtection="1">
      <alignment horizontal="center" vertical="center"/>
      <protection hidden="1"/>
    </xf>
    <xf numFmtId="14" fontId="13" fillId="3" borderId="2" xfId="0" applyNumberFormat="1" applyFont="1" applyFill="1" applyBorder="1" applyAlignment="1" applyProtection="1">
      <alignment horizontal="center" vertical="center"/>
      <protection hidden="1"/>
    </xf>
    <xf numFmtId="4" fontId="18" fillId="3" borderId="1" xfId="0" applyNumberFormat="1" applyFont="1" applyFill="1" applyBorder="1" applyAlignment="1" applyProtection="1">
      <alignment horizontal="center" vertical="center"/>
      <protection hidden="1"/>
    </xf>
    <xf numFmtId="4" fontId="25" fillId="3" borderId="2" xfId="0" applyNumberFormat="1" applyFont="1" applyFill="1" applyBorder="1" applyAlignment="1" applyProtection="1">
      <alignment horizontal="center" vertical="center"/>
      <protection hidden="1"/>
    </xf>
    <xf numFmtId="164" fontId="13" fillId="3" borderId="2" xfId="0" applyNumberFormat="1" applyFont="1" applyFill="1" applyBorder="1" applyAlignment="1" applyProtection="1">
      <alignment horizontal="center" vertical="center"/>
      <protection hidden="1"/>
    </xf>
    <xf numFmtId="9" fontId="13" fillId="3" borderId="2" xfId="0" applyNumberFormat="1" applyFont="1" applyFill="1" applyBorder="1" applyAlignment="1" applyProtection="1">
      <alignment horizontal="center" vertical="center"/>
      <protection hidden="1"/>
    </xf>
    <xf numFmtId="10" fontId="25" fillId="3" borderId="2" xfId="0" applyNumberFormat="1" applyFont="1" applyFill="1" applyBorder="1" applyAlignment="1" applyProtection="1">
      <alignment horizontal="center"/>
      <protection hidden="1"/>
    </xf>
    <xf numFmtId="170" fontId="13" fillId="3" borderId="2" xfId="0" applyNumberFormat="1" applyFont="1" applyFill="1" applyBorder="1" applyAlignment="1" applyProtection="1">
      <alignment horizontal="center"/>
      <protection hidden="1"/>
    </xf>
    <xf numFmtId="4" fontId="25" fillId="3" borderId="2" xfId="0" applyNumberFormat="1" applyFont="1" applyFill="1" applyBorder="1" applyAlignment="1" applyProtection="1">
      <alignment horizontal="center"/>
      <protection hidden="1"/>
    </xf>
    <xf numFmtId="169" fontId="13" fillId="3" borderId="2" xfId="0" applyNumberFormat="1" applyFont="1" applyFill="1" applyBorder="1" applyAlignment="1" applyProtection="1">
      <alignment horizontal="center"/>
      <protection hidden="1"/>
    </xf>
    <xf numFmtId="0" fontId="13" fillId="3" borderId="2" xfId="0" applyFont="1" applyFill="1" applyBorder="1" applyAlignment="1" applyProtection="1">
      <alignment horizontal="center"/>
      <protection hidden="1"/>
    </xf>
    <xf numFmtId="9" fontId="8" fillId="3" borderId="2" xfId="0" applyNumberFormat="1" applyFont="1" applyFill="1" applyBorder="1" applyAlignment="1" applyProtection="1">
      <alignment horizontal="center" vertical="center"/>
      <protection hidden="1"/>
    </xf>
    <xf numFmtId="0" fontId="8" fillId="0" borderId="35" xfId="0" applyFont="1" applyBorder="1" applyAlignment="1" applyProtection="1">
      <alignment horizontal="center" vertical="center"/>
      <protection hidden="1"/>
    </xf>
    <xf numFmtId="14" fontId="8" fillId="0" borderId="35" xfId="0" applyNumberFormat="1" applyFont="1" applyBorder="1" applyAlignment="1" applyProtection="1">
      <alignment horizontal="center"/>
      <protection hidden="1"/>
    </xf>
    <xf numFmtId="4" fontId="8" fillId="0" borderId="35" xfId="0" applyNumberFormat="1" applyFont="1" applyBorder="1" applyAlignment="1" applyProtection="1">
      <alignment horizontal="center" vertical="center"/>
      <protection hidden="1"/>
    </xf>
    <xf numFmtId="2" fontId="8" fillId="0" borderId="35" xfId="0" applyNumberFormat="1" applyFont="1" applyBorder="1" applyAlignment="1" applyProtection="1">
      <alignment horizontal="center"/>
      <protection hidden="1"/>
    </xf>
    <xf numFmtId="4" fontId="8" fillId="0" borderId="35" xfId="0" applyNumberFormat="1" applyFont="1" applyBorder="1" applyAlignment="1" applyProtection="1">
      <alignment horizontal="center"/>
      <protection hidden="1"/>
    </xf>
    <xf numFmtId="168" fontId="2" fillId="0" borderId="35" xfId="0" applyNumberFormat="1" applyFont="1" applyBorder="1" applyAlignment="1" applyProtection="1">
      <alignment horizontal="center"/>
      <protection hidden="1"/>
    </xf>
    <xf numFmtId="0" fontId="2" fillId="0" borderId="35" xfId="0" applyFont="1" applyBorder="1" applyAlignment="1" applyProtection="1">
      <alignment horizontal="center"/>
      <protection hidden="1"/>
    </xf>
    <xf numFmtId="0" fontId="8" fillId="0" borderId="35" xfId="0" applyFont="1" applyBorder="1" applyAlignment="1" applyProtection="1">
      <alignment horizontal="center"/>
      <protection hidden="1"/>
    </xf>
    <xf numFmtId="0" fontId="8" fillId="0" borderId="1" xfId="0" applyFont="1" applyBorder="1" applyAlignment="1" applyProtection="1">
      <alignment horizontal="center"/>
      <protection hidden="1"/>
    </xf>
    <xf numFmtId="14" fontId="8" fillId="0" borderId="1" xfId="0" applyNumberFormat="1" applyFont="1" applyBorder="1" applyAlignment="1" applyProtection="1">
      <alignment horizontal="center"/>
      <protection hidden="1"/>
    </xf>
    <xf numFmtId="4" fontId="8" fillId="0" borderId="1" xfId="0" applyNumberFormat="1" applyFont="1" applyBorder="1" applyAlignment="1" applyProtection="1">
      <alignment horizontal="center"/>
      <protection hidden="1"/>
    </xf>
    <xf numFmtId="168" fontId="2" fillId="0" borderId="1" xfId="0" applyNumberFormat="1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2" fontId="8" fillId="0" borderId="1" xfId="0" applyNumberFormat="1" applyFont="1" applyBorder="1" applyAlignment="1" applyProtection="1">
      <alignment horizontal="center"/>
      <protection hidden="1"/>
    </xf>
    <xf numFmtId="4" fontId="8" fillId="3" borderId="2" xfId="0" applyNumberFormat="1" applyFont="1" applyFill="1" applyBorder="1" applyProtection="1">
      <protection hidden="1"/>
    </xf>
    <xf numFmtId="4" fontId="25" fillId="0" borderId="1" xfId="0" applyNumberFormat="1" applyFont="1" applyBorder="1" applyAlignment="1" applyProtection="1">
      <alignment horizontal="center"/>
      <protection hidden="1"/>
    </xf>
    <xf numFmtId="168" fontId="26" fillId="0" borderId="1" xfId="0" applyNumberFormat="1" applyFont="1" applyBorder="1" applyAlignment="1" applyProtection="1">
      <alignment horizontal="center"/>
      <protection hidden="1"/>
    </xf>
    <xf numFmtId="0" fontId="25" fillId="0" borderId="1" xfId="0" applyFont="1" applyBorder="1" applyAlignment="1" applyProtection="1">
      <alignment horizontal="center"/>
      <protection hidden="1"/>
    </xf>
    <xf numFmtId="2" fontId="25" fillId="0" borderId="1" xfId="0" applyNumberFormat="1" applyFont="1" applyBorder="1" applyAlignment="1" applyProtection="1">
      <alignment horizontal="center"/>
      <protection hidden="1"/>
    </xf>
    <xf numFmtId="10" fontId="25" fillId="0" borderId="1" xfId="0" applyNumberFormat="1" applyFont="1" applyBorder="1" applyAlignment="1" applyProtection="1">
      <alignment horizontal="center"/>
      <protection hidden="1"/>
    </xf>
    <xf numFmtId="171" fontId="8" fillId="0" borderId="1" xfId="0" applyNumberFormat="1" applyFont="1" applyBorder="1" applyProtection="1">
      <protection hidden="1"/>
    </xf>
    <xf numFmtId="169" fontId="8" fillId="0" borderId="1" xfId="0" applyNumberFormat="1" applyFont="1" applyBorder="1" applyAlignment="1" applyProtection="1">
      <alignment horizontal="center"/>
      <protection hidden="1"/>
    </xf>
    <xf numFmtId="165" fontId="8" fillId="0" borderId="1" xfId="0" applyNumberFormat="1" applyFont="1" applyBorder="1" applyAlignment="1" applyProtection="1">
      <alignment horizontal="center"/>
      <protection hidden="1"/>
    </xf>
    <xf numFmtId="10" fontId="8" fillId="0" borderId="28" xfId="0" applyNumberFormat="1" applyFont="1" applyBorder="1" applyAlignment="1" applyProtection="1">
      <alignment horizontal="center" vertical="center"/>
      <protection hidden="1"/>
    </xf>
    <xf numFmtId="168" fontId="2" fillId="0" borderId="35" xfId="0" applyNumberFormat="1" applyFont="1" applyBorder="1" applyProtection="1">
      <protection hidden="1"/>
    </xf>
    <xf numFmtId="9" fontId="8" fillId="3" borderId="2" xfId="0" applyNumberFormat="1" applyFont="1" applyFill="1" applyBorder="1" applyProtection="1">
      <protection hidden="1"/>
    </xf>
    <xf numFmtId="168" fontId="2" fillId="3" borderId="1" xfId="0" applyNumberFormat="1" applyFont="1" applyFill="1" applyBorder="1" applyProtection="1">
      <protection hidden="1"/>
    </xf>
    <xf numFmtId="171" fontId="8" fillId="3" borderId="2" xfId="0" applyNumberFormat="1" applyFont="1" applyFill="1" applyBorder="1" applyProtection="1">
      <protection hidden="1"/>
    </xf>
    <xf numFmtId="0" fontId="29" fillId="3" borderId="2" xfId="0" applyFont="1" applyFill="1" applyBorder="1" applyAlignment="1" applyProtection="1">
      <alignment horizontal="center" vertical="center"/>
      <protection hidden="1"/>
    </xf>
    <xf numFmtId="0" fontId="30" fillId="3" borderId="2" xfId="0" applyFont="1" applyFill="1" applyBorder="1" applyAlignment="1" applyProtection="1">
      <alignment horizontal="center" vertical="center"/>
      <protection hidden="1"/>
    </xf>
    <xf numFmtId="9" fontId="8" fillId="3" borderId="2" xfId="1" applyFont="1" applyFill="1" applyBorder="1" applyProtection="1">
      <protection hidden="1"/>
    </xf>
    <xf numFmtId="10" fontId="0" fillId="0" borderId="0" xfId="1" applyNumberFormat="1" applyFont="1" applyAlignment="1" applyProtection="1">
      <protection hidden="1"/>
    </xf>
    <xf numFmtId="0" fontId="0" fillId="0" borderId="0" xfId="0" applyFont="1" applyAlignment="1" applyProtection="1">
      <protection hidden="1"/>
    </xf>
    <xf numFmtId="0" fontId="8" fillId="3" borderId="13" xfId="0" applyFont="1" applyFill="1" applyBorder="1" applyProtection="1">
      <protection hidden="1"/>
    </xf>
    <xf numFmtId="0" fontId="2" fillId="0" borderId="0" xfId="0" applyFont="1" applyAlignment="1">
      <alignment horizontal="left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49" fontId="13" fillId="3" borderId="2" xfId="0" applyNumberFormat="1" applyFont="1" applyFill="1" applyBorder="1" applyAlignment="1" applyProtection="1">
      <alignment horizontal="center"/>
      <protection hidden="1"/>
    </xf>
    <xf numFmtId="0" fontId="9" fillId="0" borderId="4" xfId="0" applyFont="1" applyBorder="1" applyAlignment="1" applyProtection="1">
      <alignment horizontal="center" vertical="center"/>
      <protection hidden="1"/>
    </xf>
    <xf numFmtId="0" fontId="10" fillId="0" borderId="5" xfId="0" applyFont="1" applyBorder="1" applyProtection="1">
      <protection hidden="1"/>
    </xf>
    <xf numFmtId="0" fontId="10" fillId="0" borderId="6" xfId="0" applyFont="1" applyBorder="1" applyProtection="1"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0" fillId="0" borderId="0" xfId="0" applyFont="1" applyAlignment="1" applyProtection="1">
      <protection hidden="1"/>
    </xf>
    <xf numFmtId="0" fontId="15" fillId="4" borderId="9" xfId="0" applyFont="1" applyFill="1" applyBorder="1" applyAlignment="1" applyProtection="1">
      <alignment horizontal="center" vertical="center"/>
      <protection hidden="1"/>
    </xf>
    <xf numFmtId="0" fontId="10" fillId="0" borderId="10" xfId="0" applyFont="1" applyBorder="1" applyProtection="1">
      <protection hidden="1"/>
    </xf>
    <xf numFmtId="0" fontId="10" fillId="0" borderId="11" xfId="0" applyFont="1" applyBorder="1" applyProtection="1">
      <protection hidden="1"/>
    </xf>
    <xf numFmtId="0" fontId="17" fillId="5" borderId="12" xfId="0" applyFont="1" applyFill="1" applyBorder="1" applyAlignment="1" applyProtection="1">
      <alignment horizontal="center" vertical="center" wrapText="1"/>
      <protection hidden="1"/>
    </xf>
    <xf numFmtId="0" fontId="10" fillId="0" borderId="13" xfId="0" applyFont="1" applyBorder="1" applyProtection="1">
      <protection hidden="1"/>
    </xf>
    <xf numFmtId="0" fontId="10" fillId="0" borderId="14" xfId="0" applyFont="1" applyBorder="1" applyProtection="1">
      <protection hidden="1"/>
    </xf>
    <xf numFmtId="0" fontId="18" fillId="5" borderId="15" xfId="0" applyFont="1" applyFill="1" applyBorder="1" applyAlignment="1" applyProtection="1">
      <alignment horizontal="center" vertical="center" wrapText="1"/>
      <protection hidden="1"/>
    </xf>
    <xf numFmtId="0" fontId="10" fillId="0" borderId="16" xfId="0" applyFont="1" applyBorder="1" applyProtection="1">
      <protection hidden="1"/>
    </xf>
    <xf numFmtId="0" fontId="10" fillId="0" borderId="17" xfId="0" applyFont="1" applyBorder="1" applyProtection="1">
      <protection hidden="1"/>
    </xf>
    <xf numFmtId="0" fontId="18" fillId="0" borderId="18" xfId="0" applyFont="1" applyBorder="1" applyAlignment="1" applyProtection="1">
      <alignment horizontal="left" vertical="center" wrapText="1"/>
      <protection hidden="1"/>
    </xf>
    <xf numFmtId="0" fontId="10" fillId="0" borderId="19" xfId="0" applyFont="1" applyBorder="1" applyProtection="1">
      <protection hidden="1"/>
    </xf>
    <xf numFmtId="0" fontId="10" fillId="0" borderId="20" xfId="0" applyFont="1" applyBorder="1" applyProtection="1">
      <protection hidden="1"/>
    </xf>
    <xf numFmtId="0" fontId="21" fillId="0" borderId="18" xfId="0" applyFont="1" applyBorder="1" applyAlignment="1" applyProtection="1">
      <alignment horizontal="left" vertical="center" wrapText="1"/>
      <protection hidden="1"/>
    </xf>
    <xf numFmtId="0" fontId="25" fillId="0" borderId="18" xfId="0" applyFont="1" applyBorder="1" applyAlignment="1" applyProtection="1">
      <alignment horizontal="right"/>
      <protection hidden="1"/>
    </xf>
    <xf numFmtId="171" fontId="8" fillId="0" borderId="18" xfId="0" applyNumberFormat="1" applyFont="1" applyBorder="1" applyAlignment="1" applyProtection="1">
      <alignment horizontal="right"/>
      <protection hidden="1"/>
    </xf>
    <xf numFmtId="0" fontId="8" fillId="0" borderId="0" xfId="0" applyFont="1" applyAlignment="1" applyProtection="1">
      <alignment horizontal="right"/>
      <protection hidden="1"/>
    </xf>
    <xf numFmtId="0" fontId="10" fillId="0" borderId="36" xfId="0" applyFont="1" applyBorder="1" applyProtection="1">
      <protection hidden="1"/>
    </xf>
    <xf numFmtId="0" fontId="18" fillId="0" borderId="18" xfId="0" applyFont="1" applyBorder="1" applyAlignment="1" applyProtection="1">
      <alignment horizontal="left" vertical="center"/>
      <protection hidden="1"/>
    </xf>
    <xf numFmtId="0" fontId="20" fillId="7" borderId="21" xfId="0" applyFont="1" applyFill="1" applyBorder="1" applyAlignment="1" applyProtection="1">
      <alignment horizontal="center" vertical="center"/>
      <protection hidden="1"/>
    </xf>
    <xf numFmtId="0" fontId="20" fillId="7" borderId="22" xfId="0" applyFont="1" applyFill="1" applyBorder="1" applyAlignment="1" applyProtection="1">
      <alignment horizontal="center" vertical="center" wrapText="1"/>
      <protection hidden="1"/>
    </xf>
    <xf numFmtId="0" fontId="20" fillId="7" borderId="23" xfId="0" applyFont="1" applyFill="1" applyBorder="1" applyAlignment="1" applyProtection="1">
      <alignment horizontal="center" vertical="center" wrapText="1"/>
      <protection hidden="1"/>
    </xf>
    <xf numFmtId="0" fontId="20" fillId="7" borderId="23" xfId="0" applyFont="1" applyFill="1" applyBorder="1" applyAlignment="1" applyProtection="1">
      <alignment horizontal="center" vertical="center"/>
      <protection hidden="1"/>
    </xf>
    <xf numFmtId="0" fontId="20" fillId="7" borderId="24" xfId="0" applyFont="1" applyFill="1" applyBorder="1" applyAlignment="1" applyProtection="1">
      <alignment horizontal="center" vertical="center" wrapText="1"/>
      <protection hidden="1"/>
    </xf>
    <xf numFmtId="0" fontId="31" fillId="7" borderId="7" xfId="0" applyFont="1" applyFill="1" applyBorder="1" applyAlignment="1" applyProtection="1">
      <alignment horizontal="center" vertical="center" wrapText="1"/>
      <protection hidden="1"/>
    </xf>
    <xf numFmtId="0" fontId="31" fillId="7" borderId="25" xfId="0" applyFont="1" applyFill="1" applyBorder="1" applyAlignment="1" applyProtection="1">
      <alignment horizontal="center" vertical="center" wrapText="1"/>
      <protection hidden="1"/>
    </xf>
    <xf numFmtId="0" fontId="31" fillId="7" borderId="22" xfId="0" applyFont="1" applyFill="1" applyBorder="1" applyAlignment="1" applyProtection="1">
      <alignment horizontal="center" vertical="center" wrapText="1"/>
      <protection hidden="1"/>
    </xf>
    <xf numFmtId="0" fontId="31" fillId="7" borderId="23" xfId="0" applyFont="1" applyFill="1" applyBorder="1" applyProtection="1">
      <protection hidden="1"/>
    </xf>
    <xf numFmtId="0" fontId="32" fillId="7" borderId="23" xfId="0" applyFont="1" applyFill="1" applyBorder="1" applyProtection="1">
      <protection hidden="1"/>
    </xf>
    <xf numFmtId="0" fontId="20" fillId="7" borderId="26" xfId="0" applyFont="1" applyFill="1" applyBorder="1" applyAlignment="1" applyProtection="1">
      <alignment horizontal="center" vertical="center" wrapText="1"/>
      <protection hidden="1"/>
    </xf>
    <xf numFmtId="0" fontId="14" fillId="7" borderId="27" xfId="0" applyFont="1" applyFill="1" applyBorder="1" applyProtection="1">
      <protection hidden="1"/>
    </xf>
    <xf numFmtId="0" fontId="14" fillId="7" borderId="28" xfId="0" applyFont="1" applyFill="1" applyBorder="1" applyProtection="1">
      <protection hidden="1"/>
    </xf>
    <xf numFmtId="0" fontId="14" fillId="7" borderId="29" xfId="0" applyFont="1" applyFill="1" applyBorder="1" applyProtection="1">
      <protection hidden="1"/>
    </xf>
    <xf numFmtId="0" fontId="20" fillId="7" borderId="29" xfId="0" applyFont="1" applyFill="1" applyBorder="1" applyAlignment="1" applyProtection="1">
      <alignment horizontal="center" vertical="center"/>
      <protection hidden="1"/>
    </xf>
    <xf numFmtId="0" fontId="14" fillId="7" borderId="30" xfId="0" applyFont="1" applyFill="1" applyBorder="1" applyProtection="1">
      <protection hidden="1"/>
    </xf>
    <xf numFmtId="0" fontId="14" fillId="7" borderId="31" xfId="0" applyFont="1" applyFill="1" applyBorder="1" applyProtection="1">
      <protection hidden="1"/>
    </xf>
    <xf numFmtId="0" fontId="14" fillId="7" borderId="32" xfId="0" applyFont="1" applyFill="1" applyBorder="1" applyProtection="1">
      <protection hidden="1"/>
    </xf>
    <xf numFmtId="0" fontId="31" fillId="7" borderId="29" xfId="0" applyFont="1" applyFill="1" applyBorder="1" applyAlignment="1" applyProtection="1">
      <alignment horizontal="center" vertical="center" wrapText="1"/>
      <protection hidden="1"/>
    </xf>
    <xf numFmtId="168" fontId="32" fillId="7" borderId="33" xfId="0" applyNumberFormat="1" applyFont="1" applyFill="1" applyBorder="1" applyProtection="1">
      <protection hidden="1"/>
    </xf>
    <xf numFmtId="0" fontId="32" fillId="7" borderId="29" xfId="0" applyFont="1" applyFill="1" applyBorder="1" applyProtection="1">
      <protection hidden="1"/>
    </xf>
    <xf numFmtId="0" fontId="31" fillId="7" borderId="29" xfId="0" applyFont="1" applyFill="1" applyBorder="1" applyProtection="1">
      <protection hidden="1"/>
    </xf>
    <xf numFmtId="0" fontId="14" fillId="7" borderId="34" xfId="0" applyFont="1" applyFill="1" applyBorder="1" applyProtection="1">
      <protection hidden="1"/>
    </xf>
  </cellXfs>
  <cellStyles count="2">
    <cellStyle name="Відсотковий" xfId="1" builtinId="5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1000"/>
  <sheetViews>
    <sheetView topLeftCell="A13" workbookViewId="0">
      <selection activeCell="B21" sqref="B21"/>
    </sheetView>
  </sheetViews>
  <sheetFormatPr defaultColWidth="14.42578125" defaultRowHeight="15" customHeight="1"/>
  <cols>
    <col min="1" max="1" width="8.7109375" customWidth="1"/>
    <col min="2" max="2" width="15.28515625" customWidth="1"/>
    <col min="3" max="3" width="20.28515625" customWidth="1"/>
    <col min="4" max="4" width="15.85546875" customWidth="1"/>
    <col min="5" max="5" width="8.7109375" customWidth="1"/>
    <col min="6" max="6" width="14.85546875" customWidth="1"/>
    <col min="7" max="7" width="10.28515625" customWidth="1"/>
    <col min="8" max="16" width="8.7109375" customWidth="1"/>
    <col min="17" max="17" width="11.5703125" customWidth="1"/>
    <col min="18" max="18" width="12.7109375" customWidth="1"/>
    <col min="19" max="19" width="10.28515625" customWidth="1"/>
    <col min="20" max="20" width="15.140625" customWidth="1"/>
    <col min="21" max="26" width="8.7109375" customWidth="1"/>
  </cols>
  <sheetData>
    <row r="2" spans="1:21">
      <c r="N2" s="1" t="s">
        <v>0</v>
      </c>
    </row>
    <row r="3" spans="1:21">
      <c r="B3" s="130" t="s">
        <v>1</v>
      </c>
      <c r="C3" s="131"/>
      <c r="D3" s="2">
        <v>30000</v>
      </c>
      <c r="N3" s="1">
        <v>6</v>
      </c>
      <c r="Q3" s="1" t="s">
        <v>2</v>
      </c>
    </row>
    <row r="4" spans="1:21" ht="15.75">
      <c r="B4" s="130" t="s">
        <v>3</v>
      </c>
      <c r="C4" s="131"/>
      <c r="D4" s="3">
        <v>6</v>
      </c>
      <c r="N4" s="1">
        <v>12</v>
      </c>
      <c r="Q4" s="4"/>
      <c r="R4" s="5" t="s">
        <v>4</v>
      </c>
      <c r="S4" s="5" t="s">
        <v>5</v>
      </c>
      <c r="T4" s="5" t="s">
        <v>6</v>
      </c>
      <c r="U4" s="6" t="s">
        <v>5</v>
      </c>
    </row>
    <row r="5" spans="1:21" ht="15.75">
      <c r="B5" s="132"/>
      <c r="C5" s="131"/>
      <c r="D5" s="131"/>
      <c r="N5" s="1">
        <v>18</v>
      </c>
      <c r="Q5" s="4" t="s">
        <v>7</v>
      </c>
      <c r="R5" s="8">
        <v>0.21990000000000001</v>
      </c>
      <c r="S5" s="8">
        <v>2.29E-2</v>
      </c>
      <c r="T5" s="8">
        <v>0.19989999999999999</v>
      </c>
      <c r="U5" s="9">
        <v>2.1899999999999999E-2</v>
      </c>
    </row>
    <row r="6" spans="1:21">
      <c r="B6" s="130" t="s">
        <v>8</v>
      </c>
      <c r="C6" s="131"/>
      <c r="D6" s="2">
        <f>D3</f>
        <v>30000</v>
      </c>
      <c r="N6" s="1">
        <v>24</v>
      </c>
    </row>
    <row r="7" spans="1:21">
      <c r="B7" s="130" t="s">
        <v>9</v>
      </c>
      <c r="C7" s="131"/>
      <c r="D7" s="2">
        <f>IF(AND(D3&gt;=5000,D3&lt;50000),PMT(R5/12,D4,-D3,0,0)+Q8,IF(AND(D3&gt;=50000,D3&lt;=100000),PMT(T5/12,D4,-D3,0,0)+Q8,"-"))</f>
        <v>6012.539349291239</v>
      </c>
      <c r="E7" s="10"/>
      <c r="N7" s="1">
        <v>30</v>
      </c>
      <c r="Q7" s="1" t="s">
        <v>10</v>
      </c>
    </row>
    <row r="8" spans="1:21">
      <c r="B8" s="130" t="s">
        <v>11</v>
      </c>
      <c r="C8" s="131"/>
      <c r="D8" s="11">
        <f>D9/D4</f>
        <v>1012.5393492912384</v>
      </c>
      <c r="N8" s="1">
        <v>36</v>
      </c>
      <c r="Q8" s="12">
        <f>IF(AND(D3&gt;=5000,D3&lt;50000),S5*D3,0)+IF(AND(D3&gt;=50000,D3&lt;=100000),U5*D3,0)</f>
        <v>687</v>
      </c>
    </row>
    <row r="9" spans="1:21">
      <c r="B9" s="130" t="s">
        <v>12</v>
      </c>
      <c r="C9" s="131"/>
      <c r="D9" s="11">
        <f>(D7*D4)-D3</f>
        <v>6075.2360957474302</v>
      </c>
      <c r="N9" s="1">
        <v>42</v>
      </c>
    </row>
    <row r="10" spans="1:21">
      <c r="B10" s="130" t="s">
        <v>13</v>
      </c>
      <c r="C10" s="131"/>
      <c r="D10" s="11">
        <f>D7*D4</f>
        <v>36075.23609574743</v>
      </c>
      <c r="N10" s="1">
        <v>48</v>
      </c>
    </row>
    <row r="11" spans="1:21">
      <c r="B11" s="130" t="s">
        <v>14</v>
      </c>
      <c r="C11" s="131"/>
      <c r="N11" s="1">
        <v>54</v>
      </c>
    </row>
    <row r="12" spans="1:21">
      <c r="N12" s="1">
        <v>60</v>
      </c>
    </row>
    <row r="14" spans="1:21" ht="27" customHeight="1">
      <c r="B14" s="13">
        <f ca="1">TODAY()</f>
        <v>45596</v>
      </c>
      <c r="C14" s="14" t="s">
        <v>15</v>
      </c>
      <c r="D14" s="15" t="s">
        <v>16</v>
      </c>
      <c r="E14" s="15" t="s">
        <v>17</v>
      </c>
      <c r="F14" s="14" t="s">
        <v>18</v>
      </c>
      <c r="G14" s="14" t="s">
        <v>19</v>
      </c>
    </row>
    <row r="15" spans="1:21">
      <c r="A15" s="7">
        <v>1</v>
      </c>
      <c r="B15" s="16">
        <f t="shared" ref="B15:B74" ca="1" si="0">EDATE(B14,1)</f>
        <v>45626</v>
      </c>
      <c r="C15" s="17">
        <f>IF(A28&lt;&gt;"",ROUNDUP($D$7,0),IF(A15&lt;&gt;"",D15+E15+F15,""))</f>
        <v>1236.75</v>
      </c>
      <c r="D15" s="7">
        <f>IF(A15&lt;&gt;"",ROUND(R5*$D$6*30/(360),2),"")</f>
        <v>549.75</v>
      </c>
      <c r="E15" s="18">
        <f>IF(A15&lt;&gt;"",$Q$8,"")</f>
        <v>687</v>
      </c>
      <c r="F15" s="19"/>
    </row>
    <row r="16" spans="1:21">
      <c r="A16" s="20">
        <f t="shared" ref="A16:A74" si="1">IF(A15&lt;$D$4,A15+1,"")</f>
        <v>2</v>
      </c>
      <c r="B16" s="16">
        <f t="shared" ca="1" si="0"/>
        <v>45656</v>
      </c>
    </row>
    <row r="17" spans="1:2">
      <c r="A17" s="20">
        <f t="shared" si="1"/>
        <v>3</v>
      </c>
      <c r="B17" s="16">
        <f t="shared" ca="1" si="0"/>
        <v>45687</v>
      </c>
    </row>
    <row r="18" spans="1:2">
      <c r="A18" s="20">
        <f t="shared" si="1"/>
        <v>4</v>
      </c>
      <c r="B18" s="16">
        <f t="shared" ca="1" si="0"/>
        <v>45716</v>
      </c>
    </row>
    <row r="19" spans="1:2">
      <c r="A19" s="20">
        <f t="shared" si="1"/>
        <v>5</v>
      </c>
      <c r="B19" s="16">
        <f t="shared" ca="1" si="0"/>
        <v>45744</v>
      </c>
    </row>
    <row r="20" spans="1:2">
      <c r="A20" s="20">
        <f t="shared" si="1"/>
        <v>6</v>
      </c>
      <c r="B20" s="16">
        <f t="shared" ca="1" si="0"/>
        <v>45775</v>
      </c>
    </row>
    <row r="21" spans="1:2" ht="15.75" customHeight="1">
      <c r="A21" s="20" t="str">
        <f t="shared" si="1"/>
        <v/>
      </c>
      <c r="B21" s="16">
        <f t="shared" ca="1" si="0"/>
        <v>45805</v>
      </c>
    </row>
    <row r="22" spans="1:2" ht="15.75" customHeight="1">
      <c r="A22" s="20" t="str">
        <f t="shared" si="1"/>
        <v/>
      </c>
      <c r="B22" s="16">
        <f t="shared" ca="1" si="0"/>
        <v>45836</v>
      </c>
    </row>
    <row r="23" spans="1:2" ht="15.75" customHeight="1">
      <c r="A23" s="20" t="str">
        <f t="shared" si="1"/>
        <v/>
      </c>
      <c r="B23" s="16">
        <f t="shared" ca="1" si="0"/>
        <v>45866</v>
      </c>
    </row>
    <row r="24" spans="1:2" ht="15.75" customHeight="1">
      <c r="A24" s="20" t="str">
        <f t="shared" si="1"/>
        <v/>
      </c>
      <c r="B24" s="16">
        <f t="shared" ca="1" si="0"/>
        <v>45897</v>
      </c>
    </row>
    <row r="25" spans="1:2" ht="15.75" customHeight="1">
      <c r="A25" s="20" t="str">
        <f t="shared" si="1"/>
        <v/>
      </c>
      <c r="B25" s="16">
        <f t="shared" ca="1" si="0"/>
        <v>45928</v>
      </c>
    </row>
    <row r="26" spans="1:2" ht="15.75" customHeight="1">
      <c r="A26" s="20" t="str">
        <f t="shared" si="1"/>
        <v/>
      </c>
      <c r="B26" s="16">
        <f t="shared" ca="1" si="0"/>
        <v>45958</v>
      </c>
    </row>
    <row r="27" spans="1:2" ht="15.75" customHeight="1">
      <c r="A27" s="20" t="str">
        <f t="shared" si="1"/>
        <v/>
      </c>
      <c r="B27" s="16">
        <f t="shared" ca="1" si="0"/>
        <v>45989</v>
      </c>
    </row>
    <row r="28" spans="1:2" ht="15.75" customHeight="1">
      <c r="A28" s="20" t="str">
        <f t="shared" si="1"/>
        <v/>
      </c>
      <c r="B28" s="16">
        <f t="shared" ca="1" si="0"/>
        <v>46019</v>
      </c>
    </row>
    <row r="29" spans="1:2" ht="15.75" customHeight="1">
      <c r="A29" s="20" t="str">
        <f t="shared" si="1"/>
        <v/>
      </c>
      <c r="B29" s="16">
        <f t="shared" ca="1" si="0"/>
        <v>46050</v>
      </c>
    </row>
    <row r="30" spans="1:2" ht="15.75" customHeight="1">
      <c r="A30" s="20" t="str">
        <f t="shared" si="1"/>
        <v/>
      </c>
      <c r="B30" s="16">
        <f t="shared" ca="1" si="0"/>
        <v>46081</v>
      </c>
    </row>
    <row r="31" spans="1:2" ht="15.75" customHeight="1">
      <c r="A31" s="20" t="str">
        <f t="shared" si="1"/>
        <v/>
      </c>
      <c r="B31" s="16">
        <f t="shared" ca="1" si="0"/>
        <v>46109</v>
      </c>
    </row>
    <row r="32" spans="1:2" ht="15.75" customHeight="1">
      <c r="A32" s="20" t="str">
        <f t="shared" si="1"/>
        <v/>
      </c>
      <c r="B32" s="16">
        <f t="shared" ca="1" si="0"/>
        <v>46140</v>
      </c>
    </row>
    <row r="33" spans="1:2" ht="15.75" customHeight="1">
      <c r="A33" s="20" t="str">
        <f t="shared" si="1"/>
        <v/>
      </c>
      <c r="B33" s="16">
        <f t="shared" ca="1" si="0"/>
        <v>46170</v>
      </c>
    </row>
    <row r="34" spans="1:2" ht="15.75" customHeight="1">
      <c r="A34" s="20" t="str">
        <f t="shared" si="1"/>
        <v/>
      </c>
      <c r="B34" s="16">
        <f t="shared" ca="1" si="0"/>
        <v>46201</v>
      </c>
    </row>
    <row r="35" spans="1:2" ht="15.75" customHeight="1">
      <c r="A35" s="20" t="str">
        <f t="shared" si="1"/>
        <v/>
      </c>
      <c r="B35" s="16">
        <f t="shared" ca="1" si="0"/>
        <v>46231</v>
      </c>
    </row>
    <row r="36" spans="1:2" ht="15.75" customHeight="1">
      <c r="A36" s="20" t="str">
        <f t="shared" si="1"/>
        <v/>
      </c>
      <c r="B36" s="16">
        <f t="shared" ca="1" si="0"/>
        <v>46262</v>
      </c>
    </row>
    <row r="37" spans="1:2" ht="15.75" customHeight="1">
      <c r="A37" s="20" t="str">
        <f t="shared" si="1"/>
        <v/>
      </c>
      <c r="B37" s="16">
        <f t="shared" ca="1" si="0"/>
        <v>46293</v>
      </c>
    </row>
    <row r="38" spans="1:2" ht="15.75" customHeight="1">
      <c r="A38" s="20" t="str">
        <f t="shared" si="1"/>
        <v/>
      </c>
      <c r="B38" s="16">
        <f t="shared" ca="1" si="0"/>
        <v>46323</v>
      </c>
    </row>
    <row r="39" spans="1:2" ht="15.75" customHeight="1">
      <c r="A39" s="20" t="str">
        <f t="shared" si="1"/>
        <v/>
      </c>
      <c r="B39" s="16">
        <f t="shared" ca="1" si="0"/>
        <v>46354</v>
      </c>
    </row>
    <row r="40" spans="1:2" ht="15.75" customHeight="1">
      <c r="A40" s="20" t="str">
        <f t="shared" si="1"/>
        <v/>
      </c>
      <c r="B40" s="16">
        <f t="shared" ca="1" si="0"/>
        <v>46384</v>
      </c>
    </row>
    <row r="41" spans="1:2" ht="15.75" customHeight="1">
      <c r="A41" s="20" t="str">
        <f t="shared" si="1"/>
        <v/>
      </c>
      <c r="B41" s="16">
        <f t="shared" ca="1" si="0"/>
        <v>46415</v>
      </c>
    </row>
    <row r="42" spans="1:2" ht="15.75" customHeight="1">
      <c r="A42" s="20" t="str">
        <f t="shared" si="1"/>
        <v/>
      </c>
      <c r="B42" s="16">
        <f t="shared" ca="1" si="0"/>
        <v>46446</v>
      </c>
    </row>
    <row r="43" spans="1:2" ht="15.75" customHeight="1">
      <c r="A43" s="20" t="str">
        <f t="shared" si="1"/>
        <v/>
      </c>
      <c r="B43" s="16">
        <f t="shared" ca="1" si="0"/>
        <v>46474</v>
      </c>
    </row>
    <row r="44" spans="1:2" ht="15.75" customHeight="1">
      <c r="A44" s="20" t="str">
        <f t="shared" si="1"/>
        <v/>
      </c>
      <c r="B44" s="16">
        <f t="shared" ca="1" si="0"/>
        <v>46505</v>
      </c>
    </row>
    <row r="45" spans="1:2" ht="15.75" customHeight="1">
      <c r="A45" s="20" t="str">
        <f t="shared" si="1"/>
        <v/>
      </c>
      <c r="B45" s="16">
        <f t="shared" ca="1" si="0"/>
        <v>46535</v>
      </c>
    </row>
    <row r="46" spans="1:2" ht="15.75" customHeight="1">
      <c r="A46" s="20" t="str">
        <f t="shared" si="1"/>
        <v/>
      </c>
      <c r="B46" s="16">
        <f t="shared" ca="1" si="0"/>
        <v>46566</v>
      </c>
    </row>
    <row r="47" spans="1:2" ht="15.75" customHeight="1">
      <c r="A47" s="20" t="str">
        <f t="shared" si="1"/>
        <v/>
      </c>
      <c r="B47" s="16">
        <f t="shared" ca="1" si="0"/>
        <v>46596</v>
      </c>
    </row>
    <row r="48" spans="1:2" ht="15.75" customHeight="1">
      <c r="A48" s="20" t="str">
        <f t="shared" si="1"/>
        <v/>
      </c>
      <c r="B48" s="16">
        <f t="shared" ca="1" si="0"/>
        <v>46627</v>
      </c>
    </row>
    <row r="49" spans="1:2" ht="15.75" customHeight="1">
      <c r="A49" s="20" t="str">
        <f t="shared" si="1"/>
        <v/>
      </c>
      <c r="B49" s="16">
        <f t="shared" ca="1" si="0"/>
        <v>46658</v>
      </c>
    </row>
    <row r="50" spans="1:2" ht="15.75" customHeight="1">
      <c r="A50" s="20" t="str">
        <f t="shared" si="1"/>
        <v/>
      </c>
      <c r="B50" s="16">
        <f t="shared" ca="1" si="0"/>
        <v>46688</v>
      </c>
    </row>
    <row r="51" spans="1:2" ht="15.75" customHeight="1">
      <c r="A51" s="20" t="str">
        <f t="shared" si="1"/>
        <v/>
      </c>
      <c r="B51" s="16">
        <f t="shared" ca="1" si="0"/>
        <v>46719</v>
      </c>
    </row>
    <row r="52" spans="1:2" ht="15.75" customHeight="1">
      <c r="A52" s="20" t="str">
        <f t="shared" si="1"/>
        <v/>
      </c>
      <c r="B52" s="16">
        <f t="shared" ca="1" si="0"/>
        <v>46749</v>
      </c>
    </row>
    <row r="53" spans="1:2" ht="15.75" customHeight="1">
      <c r="A53" s="20" t="str">
        <f t="shared" si="1"/>
        <v/>
      </c>
      <c r="B53" s="16">
        <f t="shared" ca="1" si="0"/>
        <v>46780</v>
      </c>
    </row>
    <row r="54" spans="1:2" ht="15.75" customHeight="1">
      <c r="A54" s="20" t="str">
        <f t="shared" si="1"/>
        <v/>
      </c>
      <c r="B54" s="16">
        <f t="shared" ca="1" si="0"/>
        <v>46811</v>
      </c>
    </row>
    <row r="55" spans="1:2" ht="15.75" customHeight="1">
      <c r="A55" s="20" t="str">
        <f t="shared" si="1"/>
        <v/>
      </c>
      <c r="B55" s="16">
        <f t="shared" ca="1" si="0"/>
        <v>46840</v>
      </c>
    </row>
    <row r="56" spans="1:2" ht="15.75" customHeight="1">
      <c r="A56" s="20" t="str">
        <f t="shared" si="1"/>
        <v/>
      </c>
      <c r="B56" s="16">
        <f t="shared" ca="1" si="0"/>
        <v>46871</v>
      </c>
    </row>
    <row r="57" spans="1:2" ht="15.75" customHeight="1">
      <c r="A57" s="20" t="str">
        <f t="shared" si="1"/>
        <v/>
      </c>
      <c r="B57" s="16">
        <f t="shared" ca="1" si="0"/>
        <v>46901</v>
      </c>
    </row>
    <row r="58" spans="1:2" ht="15.75" customHeight="1">
      <c r="A58" s="20" t="str">
        <f t="shared" si="1"/>
        <v/>
      </c>
      <c r="B58" s="16">
        <f t="shared" ca="1" si="0"/>
        <v>46932</v>
      </c>
    </row>
    <row r="59" spans="1:2" ht="15.75" customHeight="1">
      <c r="A59" s="20" t="str">
        <f t="shared" si="1"/>
        <v/>
      </c>
      <c r="B59" s="16">
        <f t="shared" ca="1" si="0"/>
        <v>46962</v>
      </c>
    </row>
    <row r="60" spans="1:2" ht="15.75" customHeight="1">
      <c r="A60" s="20" t="str">
        <f t="shared" si="1"/>
        <v/>
      </c>
      <c r="B60" s="16">
        <f t="shared" ca="1" si="0"/>
        <v>46993</v>
      </c>
    </row>
    <row r="61" spans="1:2" ht="15.75" customHeight="1">
      <c r="A61" s="20" t="str">
        <f t="shared" si="1"/>
        <v/>
      </c>
      <c r="B61" s="16">
        <f t="shared" ca="1" si="0"/>
        <v>47024</v>
      </c>
    </row>
    <row r="62" spans="1:2" ht="15.75" customHeight="1">
      <c r="A62" s="20" t="str">
        <f t="shared" si="1"/>
        <v/>
      </c>
      <c r="B62" s="16">
        <f t="shared" ca="1" si="0"/>
        <v>47054</v>
      </c>
    </row>
    <row r="63" spans="1:2" ht="15.75" customHeight="1">
      <c r="A63" s="20" t="str">
        <f t="shared" si="1"/>
        <v/>
      </c>
      <c r="B63" s="16">
        <f t="shared" ca="1" si="0"/>
        <v>47085</v>
      </c>
    </row>
    <row r="64" spans="1:2" ht="15.75" customHeight="1">
      <c r="A64" s="20" t="str">
        <f t="shared" si="1"/>
        <v/>
      </c>
      <c r="B64" s="16">
        <f t="shared" ca="1" si="0"/>
        <v>47115</v>
      </c>
    </row>
    <row r="65" spans="1:2" ht="15.75" customHeight="1">
      <c r="A65" s="20" t="str">
        <f t="shared" si="1"/>
        <v/>
      </c>
      <c r="B65" s="16">
        <f t="shared" ca="1" si="0"/>
        <v>47146</v>
      </c>
    </row>
    <row r="66" spans="1:2" ht="15.75" customHeight="1">
      <c r="A66" s="20" t="str">
        <f t="shared" si="1"/>
        <v/>
      </c>
      <c r="B66" s="16">
        <f t="shared" ca="1" si="0"/>
        <v>47177</v>
      </c>
    </row>
    <row r="67" spans="1:2" ht="15.75" customHeight="1">
      <c r="A67" s="20" t="str">
        <f t="shared" si="1"/>
        <v/>
      </c>
      <c r="B67" s="16">
        <f t="shared" ca="1" si="0"/>
        <v>47205</v>
      </c>
    </row>
    <row r="68" spans="1:2" ht="15.75" customHeight="1">
      <c r="A68" s="20" t="str">
        <f t="shared" si="1"/>
        <v/>
      </c>
      <c r="B68" s="16">
        <f t="shared" ca="1" si="0"/>
        <v>47236</v>
      </c>
    </row>
    <row r="69" spans="1:2" ht="15.75" customHeight="1">
      <c r="A69" s="20" t="str">
        <f t="shared" si="1"/>
        <v/>
      </c>
      <c r="B69" s="16">
        <f t="shared" ca="1" si="0"/>
        <v>47266</v>
      </c>
    </row>
    <row r="70" spans="1:2" ht="15.75" customHeight="1">
      <c r="A70" s="20" t="str">
        <f t="shared" si="1"/>
        <v/>
      </c>
      <c r="B70" s="16">
        <f t="shared" ca="1" si="0"/>
        <v>47297</v>
      </c>
    </row>
    <row r="71" spans="1:2" ht="15.75" customHeight="1">
      <c r="A71" s="20" t="str">
        <f t="shared" si="1"/>
        <v/>
      </c>
      <c r="B71" s="16">
        <f t="shared" ca="1" si="0"/>
        <v>47327</v>
      </c>
    </row>
    <row r="72" spans="1:2" ht="15.75" customHeight="1">
      <c r="A72" s="20" t="str">
        <f t="shared" si="1"/>
        <v/>
      </c>
      <c r="B72" s="16">
        <f t="shared" ca="1" si="0"/>
        <v>47358</v>
      </c>
    </row>
    <row r="73" spans="1:2" ht="15.75" customHeight="1">
      <c r="A73" s="20" t="str">
        <f t="shared" si="1"/>
        <v/>
      </c>
      <c r="B73" s="16">
        <f t="shared" ca="1" si="0"/>
        <v>47389</v>
      </c>
    </row>
    <row r="74" spans="1:2" ht="15.75" customHeight="1">
      <c r="A74" s="20" t="str">
        <f t="shared" si="1"/>
        <v/>
      </c>
      <c r="B74" s="16">
        <f t="shared" ca="1" si="0"/>
        <v>47419</v>
      </c>
    </row>
    <row r="75" spans="1:2" ht="15.75" customHeight="1"/>
    <row r="76" spans="1:2" ht="15.75" customHeight="1"/>
    <row r="77" spans="1:2" ht="15.75" customHeight="1"/>
    <row r="78" spans="1:2" ht="15.75" customHeight="1"/>
    <row r="79" spans="1:2" ht="15.75" customHeight="1"/>
    <row r="80" spans="1:2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B10:C10"/>
    <mergeCell ref="B11:C11"/>
    <mergeCell ref="B3:C3"/>
    <mergeCell ref="B4:C4"/>
    <mergeCell ref="B5:D5"/>
    <mergeCell ref="B6:C6"/>
    <mergeCell ref="B7:C7"/>
    <mergeCell ref="B8:C8"/>
    <mergeCell ref="B9:C9"/>
  </mergeCells>
  <dataValidations count="1">
    <dataValidation type="list" allowBlank="1" showErrorMessage="1" sqref="D4" xr:uid="{00000000-0002-0000-0000-000000000000}">
      <formula1>$N$3:$N$12</formula1>
    </dataValidation>
  </dataValidation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12"/>
  <sheetViews>
    <sheetView tabSelected="1" topLeftCell="A13" zoomScale="85" zoomScaleNormal="85" workbookViewId="0">
      <selection activeCell="R30" sqref="R30"/>
    </sheetView>
  </sheetViews>
  <sheetFormatPr defaultColWidth="0" defaultRowHeight="15" customHeight="1" zeroHeight="1"/>
  <cols>
    <col min="1" max="1" width="4" style="26" customWidth="1"/>
    <col min="2" max="2" width="10.28515625" style="26" customWidth="1"/>
    <col min="3" max="3" width="23.28515625" style="26" customWidth="1"/>
    <col min="4" max="4" width="25" style="26" customWidth="1"/>
    <col min="5" max="5" width="21" style="26" customWidth="1"/>
    <col min="6" max="7" width="19.28515625" style="26" hidden="1" customWidth="1"/>
    <col min="8" max="8" width="22" style="26" customWidth="1"/>
    <col min="9" max="9" width="20" style="26" customWidth="1"/>
    <col min="10" max="10" width="20.42578125" style="26" hidden="1" customWidth="1"/>
    <col min="11" max="11" width="15.42578125" style="26" hidden="1" customWidth="1"/>
    <col min="12" max="12" width="17.42578125" style="26" hidden="1" customWidth="1"/>
    <col min="13" max="13" width="21.7109375" style="26" hidden="1" customWidth="1"/>
    <col min="14" max="14" width="37.28515625" style="26" hidden="1" customWidth="1"/>
    <col min="15" max="16" width="13.42578125" style="26" hidden="1" customWidth="1"/>
    <col min="17" max="17" width="17.5703125" style="26" hidden="1" customWidth="1"/>
    <col min="18" max="18" width="15.140625" style="26" customWidth="1"/>
    <col min="19" max="19" width="15.7109375" style="26" customWidth="1"/>
    <col min="20" max="20" width="17" style="26" customWidth="1"/>
    <col min="21" max="21" width="9.140625" style="26" customWidth="1"/>
    <col min="22" max="22" width="9.140625" style="26" hidden="1" customWidth="1"/>
    <col min="23" max="23" width="12" style="26" hidden="1" customWidth="1"/>
    <col min="24" max="24" width="9.140625" style="26" hidden="1" customWidth="1"/>
    <col min="25" max="25" width="10.7109375" style="26" hidden="1" customWidth="1"/>
    <col min="26" max="26" width="8.7109375" style="26" hidden="1" customWidth="1"/>
    <col min="27" max="27" width="0" style="26" hidden="1" customWidth="1"/>
    <col min="28" max="16384" width="14.42578125" style="26" hidden="1"/>
  </cols>
  <sheetData>
    <row r="1" spans="1:27" ht="35.25" hidden="1" customHeight="1">
      <c r="A1" s="21"/>
      <c r="B1" s="22"/>
      <c r="C1" s="134" t="s">
        <v>20</v>
      </c>
      <c r="D1" s="135"/>
      <c r="E1" s="135"/>
      <c r="F1" s="135"/>
      <c r="G1" s="135"/>
      <c r="H1" s="135"/>
      <c r="I1" s="135"/>
      <c r="J1" s="135"/>
      <c r="K1" s="135"/>
      <c r="L1" s="135"/>
      <c r="M1" s="136"/>
      <c r="N1" s="23"/>
      <c r="O1" s="24"/>
      <c r="P1" s="25"/>
      <c r="Q1" s="25"/>
      <c r="R1" s="22"/>
      <c r="S1" s="22"/>
      <c r="T1" s="22"/>
      <c r="U1" s="21"/>
      <c r="V1" s="21"/>
      <c r="W1" s="21"/>
      <c r="X1" s="21"/>
      <c r="Y1" s="21"/>
      <c r="Z1" s="21"/>
    </row>
    <row r="2" spans="1:27" ht="14.25" hidden="1" customHeight="1">
      <c r="A2" s="21"/>
      <c r="B2" s="22"/>
      <c r="C2" s="22"/>
      <c r="D2" s="22"/>
      <c r="E2" s="22"/>
      <c r="F2" s="22"/>
      <c r="G2" s="22"/>
      <c r="H2" s="22"/>
      <c r="I2" s="22"/>
      <c r="J2" s="23"/>
      <c r="K2" s="23"/>
      <c r="L2" s="23"/>
      <c r="M2" s="22"/>
      <c r="N2" s="22"/>
      <c r="O2" s="27"/>
      <c r="P2" s="28"/>
      <c r="Q2" s="28"/>
      <c r="R2" s="22"/>
      <c r="S2" s="22"/>
      <c r="T2" s="22"/>
      <c r="U2" s="21"/>
      <c r="V2" s="21"/>
      <c r="W2" s="21"/>
      <c r="X2" s="21"/>
      <c r="Y2" s="21"/>
      <c r="Z2" s="21"/>
    </row>
    <row r="3" spans="1:27" ht="14.25" hidden="1" customHeight="1">
      <c r="A3" s="21"/>
      <c r="B3" s="22"/>
      <c r="C3" s="22"/>
      <c r="D3" s="22"/>
      <c r="E3" s="22"/>
      <c r="F3" s="22"/>
      <c r="G3" s="22"/>
      <c r="H3" s="22"/>
      <c r="I3" s="22"/>
      <c r="J3" s="23"/>
      <c r="K3" s="23"/>
      <c r="L3" s="23"/>
      <c r="M3" s="22"/>
      <c r="N3" s="22"/>
      <c r="O3" s="27"/>
      <c r="P3" s="28"/>
      <c r="Q3" s="28"/>
      <c r="R3" s="22"/>
      <c r="S3" s="22"/>
      <c r="T3" s="22"/>
      <c r="U3" s="21"/>
      <c r="V3" s="21"/>
      <c r="W3" s="21"/>
      <c r="X3" s="21"/>
      <c r="Y3" s="21"/>
      <c r="Z3" s="21"/>
    </row>
    <row r="4" spans="1:27" ht="14.25" hidden="1" customHeight="1">
      <c r="A4" s="21"/>
      <c r="B4" s="22"/>
      <c r="C4" s="29" t="s">
        <v>21</v>
      </c>
      <c r="D4" s="29"/>
      <c r="E4" s="137" t="s">
        <v>22</v>
      </c>
      <c r="F4" s="138"/>
      <c r="G4" s="138"/>
      <c r="H4" s="138"/>
      <c r="I4" s="138"/>
      <c r="J4" s="23"/>
      <c r="K4" s="23"/>
      <c r="L4" s="23"/>
      <c r="M4" s="22"/>
      <c r="N4" s="22"/>
      <c r="O4" s="27"/>
      <c r="P4" s="28"/>
      <c r="Q4" s="28"/>
      <c r="R4" s="22"/>
      <c r="S4" s="22"/>
      <c r="T4" s="22"/>
      <c r="U4" s="21"/>
      <c r="V4" s="21"/>
      <c r="W4" s="21"/>
      <c r="X4" s="21"/>
      <c r="Y4" s="21"/>
      <c r="Z4" s="21"/>
    </row>
    <row r="5" spans="1:27" ht="14.25" hidden="1" customHeight="1">
      <c r="A5" s="21"/>
      <c r="B5" s="22"/>
      <c r="C5" s="29" t="s">
        <v>23</v>
      </c>
      <c r="D5" s="29"/>
      <c r="E5" s="137"/>
      <c r="F5" s="138"/>
      <c r="G5" s="138"/>
      <c r="H5" s="138"/>
      <c r="I5" s="138"/>
      <c r="J5" s="30"/>
      <c r="K5" s="23"/>
      <c r="L5" s="31"/>
      <c r="M5" s="22"/>
      <c r="N5" s="22"/>
      <c r="O5" s="32"/>
      <c r="P5" s="28"/>
      <c r="Q5" s="28"/>
      <c r="R5" s="22"/>
      <c r="S5" s="22"/>
      <c r="T5" s="22"/>
      <c r="U5" s="21"/>
      <c r="V5" s="21"/>
      <c r="W5" s="21"/>
      <c r="X5" s="21"/>
      <c r="Y5" s="21"/>
      <c r="Z5" s="21"/>
    </row>
    <row r="6" spans="1:27" ht="17.25" customHeight="1">
      <c r="A6" s="21"/>
      <c r="B6" s="21"/>
      <c r="C6" s="33"/>
      <c r="D6" s="34"/>
      <c r="E6" s="35"/>
      <c r="F6" s="35"/>
      <c r="G6" s="35"/>
      <c r="H6" s="36"/>
      <c r="I6" s="36"/>
      <c r="J6" s="36"/>
      <c r="K6" s="36"/>
      <c r="L6" s="36"/>
      <c r="M6" s="37"/>
      <c r="N6" s="37"/>
      <c r="O6" s="38"/>
      <c r="P6" s="38"/>
      <c r="Q6" s="38"/>
      <c r="R6" s="37"/>
      <c r="S6" s="37"/>
      <c r="T6" s="37"/>
      <c r="U6" s="37"/>
      <c r="V6" s="37"/>
      <c r="W6" s="37"/>
      <c r="X6" s="21"/>
      <c r="Y6" s="21"/>
      <c r="Z6" s="21"/>
    </row>
    <row r="7" spans="1:27" ht="33" customHeight="1">
      <c r="A7" s="21"/>
      <c r="B7" s="139" t="s">
        <v>24</v>
      </c>
      <c r="C7" s="140"/>
      <c r="D7" s="140"/>
      <c r="E7" s="141"/>
      <c r="F7" s="39"/>
      <c r="G7" s="39"/>
      <c r="H7" s="40"/>
      <c r="I7" s="36"/>
      <c r="J7" s="36"/>
      <c r="K7" s="36"/>
      <c r="L7" s="36"/>
      <c r="M7" s="37"/>
      <c r="N7" s="37"/>
      <c r="O7" s="38"/>
      <c r="P7" s="38"/>
      <c r="Q7" s="38"/>
      <c r="R7" s="37"/>
      <c r="S7" s="37"/>
      <c r="T7" s="37"/>
      <c r="U7" s="37"/>
      <c r="V7" s="37"/>
      <c r="W7" s="37"/>
      <c r="X7" s="21"/>
      <c r="Y7" s="21"/>
      <c r="Z7" s="21"/>
    </row>
    <row r="8" spans="1:27" ht="26.25" customHeight="1">
      <c r="A8" s="21"/>
      <c r="B8" s="142" t="s">
        <v>25</v>
      </c>
      <c r="C8" s="143"/>
      <c r="D8" s="143"/>
      <c r="E8" s="144"/>
      <c r="F8" s="41"/>
      <c r="G8" s="41"/>
      <c r="H8" s="42"/>
      <c r="I8" s="35"/>
      <c r="J8" s="36"/>
      <c r="K8" s="36"/>
      <c r="L8" s="36"/>
      <c r="M8" s="37"/>
      <c r="N8" s="37"/>
      <c r="O8" s="38"/>
      <c r="P8" s="38"/>
      <c r="Q8" s="38"/>
      <c r="R8" s="37"/>
      <c r="S8" s="37"/>
      <c r="T8" s="37"/>
      <c r="U8" s="37"/>
      <c r="V8" s="37"/>
      <c r="W8" s="37"/>
      <c r="X8" s="21"/>
      <c r="Y8" s="21"/>
      <c r="Z8" s="21"/>
    </row>
    <row r="9" spans="1:27" ht="39" customHeight="1">
      <c r="A9" s="21"/>
      <c r="B9" s="145" t="s">
        <v>26</v>
      </c>
      <c r="C9" s="146"/>
      <c r="D9" s="146"/>
      <c r="E9" s="147"/>
      <c r="F9" s="43"/>
      <c r="G9" s="43"/>
      <c r="H9" s="42"/>
      <c r="I9" s="36"/>
      <c r="J9" s="36"/>
      <c r="K9" s="36"/>
      <c r="L9" s="36"/>
      <c r="M9" s="37"/>
      <c r="N9" s="37"/>
      <c r="O9" s="38"/>
      <c r="P9" s="38"/>
      <c r="Q9" s="38"/>
      <c r="R9" s="37"/>
      <c r="S9" s="37"/>
      <c r="T9" s="37"/>
      <c r="U9" s="37"/>
      <c r="V9" s="37"/>
      <c r="W9" s="37"/>
      <c r="X9" s="21"/>
      <c r="Y9" s="21"/>
      <c r="Z9" s="21"/>
    </row>
    <row r="10" spans="1:27" ht="9" customHeight="1">
      <c r="A10" s="21"/>
      <c r="B10" s="21"/>
      <c r="C10" s="44"/>
      <c r="D10" s="44"/>
      <c r="E10" s="44"/>
      <c r="F10" s="44"/>
      <c r="G10" s="44"/>
      <c r="H10" s="45"/>
      <c r="I10" s="36"/>
      <c r="J10" s="36"/>
      <c r="K10" s="36"/>
      <c r="L10" s="36"/>
      <c r="M10" s="21"/>
      <c r="N10" s="21"/>
      <c r="O10" s="46"/>
      <c r="P10" s="46"/>
      <c r="Q10" s="46"/>
      <c r="R10" s="21"/>
      <c r="S10" s="21"/>
      <c r="T10" s="21"/>
      <c r="U10" s="21"/>
      <c r="V10" s="21"/>
      <c r="W10" s="21"/>
      <c r="X10" s="21"/>
      <c r="Y10" s="21"/>
      <c r="Z10" s="21"/>
    </row>
    <row r="11" spans="1:27" ht="36" customHeight="1">
      <c r="A11" s="21"/>
      <c r="B11" s="148" t="s">
        <v>62</v>
      </c>
      <c r="C11" s="149"/>
      <c r="D11" s="150"/>
      <c r="E11" s="47">
        <v>500000</v>
      </c>
      <c r="F11" s="48"/>
      <c r="G11" s="48"/>
      <c r="H11" s="49"/>
      <c r="I11" s="36"/>
      <c r="J11" s="36"/>
      <c r="K11" s="36"/>
      <c r="L11" s="36"/>
      <c r="M11" s="21"/>
      <c r="N11" s="21"/>
      <c r="O11" s="46"/>
      <c r="P11" s="46"/>
      <c r="Q11" s="46"/>
      <c r="R11" s="21"/>
      <c r="S11" s="21"/>
      <c r="T11" s="21"/>
      <c r="U11" s="21"/>
      <c r="V11" s="21"/>
      <c r="W11" s="21"/>
      <c r="X11" s="21"/>
      <c r="Y11" s="50"/>
      <c r="Z11" s="21"/>
    </row>
    <row r="12" spans="1:27" ht="15.75" hidden="1" customHeight="1">
      <c r="A12" s="21"/>
      <c r="B12" s="51"/>
      <c r="C12" s="52" t="s">
        <v>27</v>
      </c>
      <c r="D12" s="52"/>
      <c r="E12" s="47">
        <v>0</v>
      </c>
      <c r="F12" s="53"/>
      <c r="G12" s="53"/>
      <c r="H12" s="49"/>
      <c r="I12" s="54">
        <f>E12/E11</f>
        <v>0</v>
      </c>
      <c r="J12" s="36"/>
      <c r="K12" s="36"/>
      <c r="L12" s="36"/>
      <c r="M12" s="21"/>
      <c r="N12" s="21"/>
      <c r="O12" s="46"/>
      <c r="P12" s="55" t="s">
        <v>2</v>
      </c>
      <c r="Q12" s="55"/>
      <c r="R12" s="55"/>
      <c r="S12" s="55"/>
      <c r="T12" s="55"/>
      <c r="U12" s="55"/>
      <c r="V12" s="21"/>
      <c r="W12" s="21"/>
      <c r="X12" s="21"/>
      <c r="Y12" s="21"/>
      <c r="Z12" s="21"/>
    </row>
    <row r="13" spans="1:27" ht="21.75" customHeight="1">
      <c r="A13" s="21"/>
      <c r="B13" s="148" t="s">
        <v>28</v>
      </c>
      <c r="C13" s="149"/>
      <c r="D13" s="150"/>
      <c r="E13" s="56">
        <v>60</v>
      </c>
      <c r="F13" s="57"/>
      <c r="G13" s="57"/>
      <c r="H13" s="49"/>
      <c r="I13" s="36"/>
      <c r="J13" s="36"/>
      <c r="K13" s="36"/>
      <c r="L13" s="36"/>
      <c r="M13" s="21"/>
      <c r="N13" s="21"/>
      <c r="O13" s="21"/>
      <c r="P13" s="58">
        <v>12</v>
      </c>
      <c r="Q13" s="58"/>
      <c r="R13" s="133" t="s">
        <v>58</v>
      </c>
      <c r="S13" s="133"/>
      <c r="T13" s="133" t="s">
        <v>59</v>
      </c>
      <c r="U13" s="133"/>
      <c r="V13" s="133" t="s">
        <v>60</v>
      </c>
      <c r="W13" s="133"/>
      <c r="X13" s="133" t="s">
        <v>61</v>
      </c>
      <c r="Y13" s="133"/>
      <c r="Z13" s="133" t="s">
        <v>61</v>
      </c>
      <c r="AA13" s="133"/>
    </row>
    <row r="14" spans="1:27" ht="9.75" hidden="1" customHeight="1">
      <c r="A14" s="21"/>
      <c r="B14" s="21"/>
      <c r="C14" s="59"/>
      <c r="D14" s="59"/>
      <c r="E14" s="35"/>
      <c r="F14" s="35"/>
      <c r="G14" s="35"/>
      <c r="H14" s="36"/>
      <c r="I14" s="36"/>
      <c r="J14" s="36"/>
      <c r="K14" s="36"/>
      <c r="L14" s="36"/>
      <c r="M14" s="21"/>
      <c r="N14" s="21"/>
      <c r="O14" s="46"/>
      <c r="P14" s="60"/>
      <c r="Q14" s="60"/>
      <c r="R14" s="61"/>
      <c r="S14" s="61"/>
      <c r="T14" s="124"/>
      <c r="U14" s="125"/>
      <c r="V14" s="124"/>
      <c r="W14" s="125"/>
      <c r="X14" s="124"/>
      <c r="Y14" s="125"/>
      <c r="Z14" s="21"/>
    </row>
    <row r="15" spans="1:27" ht="15.75" hidden="1" customHeight="1">
      <c r="A15" s="21"/>
      <c r="B15" s="22"/>
      <c r="C15" s="62" t="s">
        <v>29</v>
      </c>
      <c r="D15" s="62"/>
      <c r="E15" s="63">
        <v>0</v>
      </c>
      <c r="F15" s="63"/>
      <c r="G15" s="63"/>
      <c r="H15" s="64"/>
      <c r="I15" s="49" t="s">
        <v>30</v>
      </c>
      <c r="J15" s="36"/>
      <c r="K15" s="36"/>
      <c r="L15" s="37"/>
      <c r="M15" s="21"/>
      <c r="N15" s="21"/>
      <c r="O15" s="46"/>
      <c r="P15" s="60" t="s">
        <v>7</v>
      </c>
      <c r="Q15" s="60"/>
      <c r="R15" s="65">
        <v>0.3</v>
      </c>
      <c r="S15" s="65">
        <v>8.9999999999999993E-3</v>
      </c>
      <c r="T15" s="65">
        <v>0.3</v>
      </c>
      <c r="U15" s="66">
        <v>8.9999999999999993E-3</v>
      </c>
      <c r="V15" s="65">
        <v>0.3</v>
      </c>
      <c r="W15" s="66">
        <v>8.9999999999999993E-3</v>
      </c>
      <c r="X15" s="65">
        <v>0.3</v>
      </c>
      <c r="Y15" s="66">
        <v>8.9999999999999993E-3</v>
      </c>
      <c r="Z15" s="126">
        <v>0.35</v>
      </c>
      <c r="AA15" s="127">
        <v>5.0000000000000001E-3</v>
      </c>
    </row>
    <row r="16" spans="1:27" ht="27.75" customHeight="1">
      <c r="A16" s="21"/>
      <c r="B16" s="139" t="s">
        <v>31</v>
      </c>
      <c r="C16" s="140"/>
      <c r="D16" s="140"/>
      <c r="E16" s="141"/>
      <c r="F16" s="63"/>
      <c r="G16" s="63"/>
      <c r="H16" s="64"/>
      <c r="I16" s="49"/>
      <c r="J16" s="36"/>
      <c r="K16" s="36"/>
      <c r="L16" s="37"/>
      <c r="M16" s="21"/>
      <c r="N16" s="21"/>
      <c r="O16" s="46"/>
      <c r="P16" s="60"/>
      <c r="Q16" s="60"/>
      <c r="R16" s="65"/>
      <c r="S16" s="65"/>
      <c r="T16" s="65"/>
      <c r="U16" s="66"/>
      <c r="V16" s="21"/>
      <c r="W16" s="21"/>
      <c r="X16" s="21"/>
      <c r="Y16" s="21"/>
      <c r="Z16" s="21"/>
    </row>
    <row r="17" spans="1:26" ht="53.25" customHeight="1">
      <c r="A17" s="21"/>
      <c r="B17" s="145" t="s">
        <v>32</v>
      </c>
      <c r="C17" s="146"/>
      <c r="D17" s="146"/>
      <c r="E17" s="147"/>
      <c r="F17" s="63"/>
      <c r="G17" s="63"/>
      <c r="H17" s="64"/>
      <c r="I17" s="49"/>
      <c r="J17" s="36"/>
      <c r="K17" s="36"/>
      <c r="L17" s="37"/>
      <c r="M17" s="21"/>
      <c r="N17" s="21"/>
      <c r="O17" s="46"/>
      <c r="P17" s="60"/>
      <c r="Q17" s="60"/>
      <c r="R17" s="65"/>
      <c r="S17" s="65"/>
      <c r="T17" s="65"/>
      <c r="U17" s="66"/>
      <c r="V17" s="21"/>
      <c r="W17" s="21"/>
      <c r="X17" s="21"/>
      <c r="Y17" s="21"/>
      <c r="Z17" s="21"/>
    </row>
    <row r="18" spans="1:26" ht="13.5" customHeight="1">
      <c r="A18" s="21"/>
      <c r="B18" s="21"/>
      <c r="C18" s="67"/>
      <c r="D18" s="67"/>
      <c r="E18" s="67"/>
      <c r="F18" s="68"/>
      <c r="G18" s="68"/>
      <c r="H18" s="64"/>
      <c r="I18" s="49"/>
      <c r="J18" s="36"/>
      <c r="K18" s="36"/>
      <c r="L18" s="37"/>
      <c r="M18" s="21"/>
      <c r="N18" s="21"/>
      <c r="O18" s="46"/>
      <c r="P18" s="60"/>
      <c r="Q18" s="60"/>
      <c r="R18" s="65"/>
      <c r="S18" s="65"/>
      <c r="T18" s="65"/>
      <c r="U18" s="66"/>
      <c r="V18" s="21"/>
      <c r="W18" s="21"/>
      <c r="X18" s="21"/>
      <c r="Y18" s="21"/>
      <c r="Z18" s="21"/>
    </row>
    <row r="19" spans="1:26" ht="24" customHeight="1">
      <c r="A19" s="21"/>
      <c r="B19" s="148" t="s">
        <v>33</v>
      </c>
      <c r="C19" s="149"/>
      <c r="D19" s="150"/>
      <c r="E19" s="69">
        <v>0</v>
      </c>
      <c r="F19" s="70">
        <f>E19*E11</f>
        <v>0</v>
      </c>
      <c r="G19" s="68"/>
      <c r="H19" s="71"/>
      <c r="I19" s="49" t="s">
        <v>30</v>
      </c>
      <c r="J19" s="72"/>
      <c r="K19" s="36"/>
      <c r="L19" s="36"/>
      <c r="M19" s="21"/>
      <c r="N19" s="21"/>
      <c r="O19" s="46"/>
      <c r="P19" s="55"/>
      <c r="Q19" s="55"/>
      <c r="R19" s="55"/>
      <c r="S19" s="55"/>
      <c r="T19" s="55"/>
      <c r="U19" s="55"/>
      <c r="V19" s="21"/>
      <c r="W19" s="21"/>
      <c r="X19" s="21"/>
      <c r="Y19" s="21"/>
      <c r="Z19" s="21"/>
    </row>
    <row r="20" spans="1:26" ht="25.5" customHeight="1">
      <c r="A20" s="21"/>
      <c r="B20" s="148" t="s">
        <v>34</v>
      </c>
      <c r="C20" s="149"/>
      <c r="D20" s="150"/>
      <c r="E20" s="69">
        <v>0.38</v>
      </c>
      <c r="F20" s="68"/>
      <c r="G20" s="68"/>
      <c r="H20" s="36"/>
      <c r="I20" s="36"/>
      <c r="J20" s="36"/>
      <c r="K20" s="36"/>
      <c r="L20" s="54"/>
      <c r="M20" s="21"/>
      <c r="N20" s="21"/>
      <c r="O20" s="46"/>
      <c r="P20" s="55"/>
      <c r="Q20" s="55"/>
      <c r="R20" s="55"/>
      <c r="S20" s="55"/>
      <c r="T20" s="55"/>
      <c r="U20" s="55"/>
      <c r="V20" s="21"/>
      <c r="W20" s="21"/>
      <c r="X20" s="21"/>
      <c r="Y20" s="21"/>
      <c r="Z20" s="21"/>
    </row>
    <row r="21" spans="1:26" ht="12.75" hidden="1" customHeight="1">
      <c r="A21" s="21"/>
      <c r="B21" s="73"/>
      <c r="C21" s="74" t="s">
        <v>35</v>
      </c>
      <c r="D21" s="74"/>
      <c r="E21" s="75">
        <v>0</v>
      </c>
      <c r="F21" s="68"/>
      <c r="G21" s="68"/>
      <c r="H21" s="76"/>
      <c r="I21" s="49" t="s">
        <v>30</v>
      </c>
      <c r="J21" s="36"/>
      <c r="K21" s="36"/>
      <c r="L21" s="64"/>
      <c r="M21" s="21"/>
      <c r="N21" s="21"/>
      <c r="O21" s="21"/>
      <c r="P21" s="46" t="s">
        <v>0</v>
      </c>
      <c r="Q21" s="46"/>
      <c r="R21" s="21"/>
      <c r="S21" s="21"/>
      <c r="T21" s="21"/>
      <c r="U21" s="21"/>
      <c r="V21" s="21"/>
      <c r="W21" s="21"/>
      <c r="X21" s="21"/>
      <c r="Y21" s="21"/>
      <c r="Z21" s="21"/>
    </row>
    <row r="22" spans="1:26" ht="9.75" hidden="1" customHeight="1">
      <c r="A22" s="21"/>
      <c r="B22" s="73"/>
      <c r="C22" s="74"/>
      <c r="D22" s="74"/>
      <c r="E22" s="77"/>
      <c r="F22" s="35"/>
      <c r="G22" s="35"/>
      <c r="H22" s="36"/>
      <c r="I22" s="36"/>
      <c r="J22" s="36"/>
      <c r="K22" s="36"/>
      <c r="L22" s="36"/>
      <c r="M22" s="21"/>
      <c r="N22" s="21"/>
      <c r="O22" s="21"/>
      <c r="P22" s="78">
        <v>6</v>
      </c>
      <c r="Q22" s="58"/>
      <c r="R22" s="21"/>
      <c r="S22" s="21"/>
      <c r="T22" s="21"/>
      <c r="U22" s="21"/>
      <c r="V22" s="21"/>
      <c r="W22" s="21"/>
      <c r="X22" s="21"/>
      <c r="Y22" s="21"/>
      <c r="Z22" s="21"/>
    </row>
    <row r="23" spans="1:26" ht="25.5" hidden="1" customHeight="1">
      <c r="A23" s="21"/>
      <c r="B23" s="73"/>
      <c r="C23" s="151" t="s">
        <v>36</v>
      </c>
      <c r="D23" s="150"/>
      <c r="E23" s="79">
        <v>60</v>
      </c>
      <c r="F23" s="57"/>
      <c r="G23" s="57"/>
      <c r="H23" s="49"/>
      <c r="I23" s="36"/>
      <c r="J23" s="36"/>
      <c r="K23" s="36"/>
      <c r="L23" s="36"/>
      <c r="M23" s="21"/>
      <c r="N23" s="21"/>
      <c r="O23" s="21"/>
      <c r="P23" s="78">
        <v>12</v>
      </c>
      <c r="Q23" s="58"/>
      <c r="R23" s="21"/>
      <c r="S23" s="21"/>
      <c r="T23" s="21"/>
      <c r="U23" s="21"/>
      <c r="V23" s="21"/>
      <c r="W23" s="21"/>
      <c r="X23" s="21"/>
      <c r="Y23" s="21"/>
      <c r="Z23" s="21"/>
    </row>
    <row r="24" spans="1:26" ht="12.75" hidden="1" customHeight="1">
      <c r="A24" s="21"/>
      <c r="B24" s="73"/>
      <c r="C24" s="80" t="s">
        <v>37</v>
      </c>
      <c r="D24" s="80"/>
      <c r="E24" s="81">
        <f>IF(MID(E5,1,4)="ES5V",E23+2,E23)</f>
        <v>60</v>
      </c>
      <c r="F24" s="82"/>
      <c r="G24" s="82"/>
      <c r="H24" s="49" t="s">
        <v>38</v>
      </c>
      <c r="I24" s="36"/>
      <c r="J24" s="36"/>
      <c r="K24" s="36"/>
      <c r="L24" s="36"/>
      <c r="M24" s="37"/>
      <c r="N24" s="37"/>
      <c r="O24" s="37"/>
      <c r="P24" s="78">
        <v>18</v>
      </c>
      <c r="Q24" s="83"/>
      <c r="R24" s="37"/>
      <c r="S24" s="37"/>
      <c r="T24" s="37"/>
      <c r="U24" s="37"/>
      <c r="V24" s="37"/>
      <c r="W24" s="37"/>
      <c r="X24" s="21"/>
      <c r="Y24" s="21"/>
      <c r="Z24" s="21"/>
    </row>
    <row r="25" spans="1:26" ht="12.75" hidden="1" customHeight="1">
      <c r="A25" s="21"/>
      <c r="B25" s="73"/>
      <c r="C25" s="80" t="s">
        <v>8</v>
      </c>
      <c r="D25" s="80"/>
      <c r="E25" s="84">
        <f>(E11-E12+(E11-E12)*E15)*(1+E21*E24)</f>
        <v>500000</v>
      </c>
      <c r="F25" s="53"/>
      <c r="G25" s="53"/>
      <c r="H25" s="36"/>
      <c r="I25" s="36"/>
      <c r="J25" s="85"/>
      <c r="K25" s="76"/>
      <c r="L25" s="36"/>
      <c r="M25" s="37"/>
      <c r="N25" s="37"/>
      <c r="O25" s="37"/>
      <c r="P25" s="78">
        <v>24</v>
      </c>
      <c r="Q25" s="83"/>
      <c r="R25" s="37"/>
      <c r="S25" s="37"/>
      <c r="T25" s="37"/>
      <c r="U25" s="37"/>
      <c r="V25" s="37"/>
      <c r="W25" s="37"/>
      <c r="X25" s="21"/>
      <c r="Y25" s="21"/>
      <c r="Z25" s="21"/>
    </row>
    <row r="26" spans="1:26" ht="12.75" hidden="1" customHeight="1">
      <c r="A26" s="21"/>
      <c r="B26" s="73"/>
      <c r="C26" s="80"/>
      <c r="D26" s="80"/>
      <c r="E26" s="84"/>
      <c r="F26" s="53"/>
      <c r="G26" s="53"/>
      <c r="H26" s="36"/>
      <c r="I26" s="36"/>
      <c r="J26" s="85"/>
      <c r="K26" s="76"/>
      <c r="L26" s="36"/>
      <c r="M26" s="37"/>
      <c r="N26" s="37"/>
      <c r="O26" s="37"/>
      <c r="P26" s="78">
        <v>30</v>
      </c>
      <c r="Q26" s="83"/>
      <c r="R26" s="37"/>
      <c r="S26" s="37"/>
      <c r="T26" s="37"/>
      <c r="U26" s="37"/>
      <c r="V26" s="37"/>
      <c r="W26" s="37"/>
      <c r="X26" s="21"/>
      <c r="Y26" s="21"/>
      <c r="Z26" s="21"/>
    </row>
    <row r="27" spans="1:26" ht="12.75" hidden="1" customHeight="1">
      <c r="A27" s="21"/>
      <c r="B27" s="73"/>
      <c r="C27" s="73"/>
      <c r="D27" s="80"/>
      <c r="E27" s="84"/>
      <c r="F27" s="53"/>
      <c r="G27" s="53"/>
      <c r="H27" s="36"/>
      <c r="I27" s="36"/>
      <c r="J27" s="85"/>
      <c r="K27" s="76"/>
      <c r="L27" s="36"/>
      <c r="M27" s="37"/>
      <c r="N27" s="37"/>
      <c r="O27" s="37"/>
      <c r="P27" s="78">
        <v>36</v>
      </c>
      <c r="Q27" s="83"/>
      <c r="R27" s="37"/>
      <c r="S27" s="37"/>
      <c r="T27" s="37"/>
      <c r="U27" s="37"/>
      <c r="V27" s="37"/>
      <c r="W27" s="37"/>
      <c r="X27" s="21"/>
      <c r="Y27" s="21"/>
      <c r="Z27" s="21"/>
    </row>
    <row r="28" spans="1:26" ht="24.75" customHeight="1">
      <c r="A28" s="21"/>
      <c r="B28" s="148" t="s">
        <v>39</v>
      </c>
      <c r="C28" s="149"/>
      <c r="D28" s="150"/>
      <c r="E28" s="86">
        <f>PMT(E20/12,E13,-E11,0)+F19</f>
        <v>18716.429153588739</v>
      </c>
      <c r="F28" s="87"/>
      <c r="G28" s="87"/>
      <c r="H28" s="88"/>
      <c r="I28" s="36"/>
      <c r="J28" s="54"/>
      <c r="K28" s="89"/>
      <c r="L28" s="36"/>
      <c r="M28" s="37"/>
      <c r="N28" s="37"/>
      <c r="O28" s="37"/>
      <c r="P28" s="78">
        <v>42</v>
      </c>
      <c r="Q28" s="83"/>
      <c r="R28" s="37"/>
      <c r="S28" s="37"/>
      <c r="T28" s="37"/>
      <c r="U28" s="37"/>
      <c r="V28" s="37"/>
      <c r="W28" s="37"/>
      <c r="X28" s="21"/>
      <c r="Y28" s="21"/>
      <c r="Z28" s="21"/>
    </row>
    <row r="29" spans="1:26" ht="24.75" customHeight="1">
      <c r="A29" s="21"/>
      <c r="B29" s="156" t="s">
        <v>40</v>
      </c>
      <c r="C29" s="149"/>
      <c r="D29" s="150"/>
      <c r="E29" s="69">
        <f ca="1">K100</f>
        <v>0.45323905348777771</v>
      </c>
      <c r="F29" s="90"/>
      <c r="G29" s="90"/>
      <c r="H29" s="37"/>
      <c r="I29" s="37"/>
      <c r="J29" s="91"/>
      <c r="K29" s="37"/>
      <c r="L29" s="36"/>
      <c r="M29" s="37"/>
      <c r="N29" s="37"/>
      <c r="O29" s="37"/>
      <c r="P29" s="78">
        <v>48</v>
      </c>
      <c r="Q29" s="83"/>
      <c r="R29" s="37"/>
      <c r="S29" s="37"/>
      <c r="T29" s="37"/>
      <c r="U29" s="37"/>
      <c r="V29" s="37"/>
      <c r="W29" s="37"/>
      <c r="X29" s="21"/>
      <c r="Y29" s="21"/>
      <c r="Z29" s="21"/>
    </row>
    <row r="30" spans="1:26" ht="24" customHeight="1">
      <c r="A30" s="21"/>
      <c r="B30" s="156" t="s">
        <v>41</v>
      </c>
      <c r="C30" s="149"/>
      <c r="D30" s="150"/>
      <c r="E30" s="86">
        <f>E31-E11</f>
        <v>622985.74921532394</v>
      </c>
      <c r="F30" s="92"/>
      <c r="G30" s="92"/>
      <c r="H30" s="37"/>
      <c r="I30" s="37"/>
      <c r="J30" s="93"/>
      <c r="K30" s="37"/>
      <c r="L30" s="36"/>
      <c r="M30" s="37"/>
      <c r="N30" s="37"/>
      <c r="O30" s="37"/>
      <c r="P30" s="78">
        <v>60</v>
      </c>
      <c r="Q30" s="83"/>
      <c r="R30" s="37"/>
      <c r="S30" s="37"/>
      <c r="T30" s="37"/>
      <c r="U30" s="37"/>
      <c r="V30" s="37"/>
      <c r="W30" s="37"/>
      <c r="X30" s="21"/>
      <c r="Y30" s="21"/>
      <c r="Z30" s="21"/>
    </row>
    <row r="31" spans="1:26" ht="24" customHeight="1">
      <c r="A31" s="21"/>
      <c r="B31" s="156" t="s">
        <v>42</v>
      </c>
      <c r="C31" s="149"/>
      <c r="D31" s="150"/>
      <c r="E31" s="86">
        <f>D97</f>
        <v>1122985.7492153239</v>
      </c>
      <c r="F31" s="92"/>
      <c r="G31" s="92"/>
      <c r="H31" s="37"/>
      <c r="I31" s="37"/>
      <c r="J31" s="37"/>
      <c r="K31" s="37"/>
      <c r="L31" s="85"/>
      <c r="M31" s="37"/>
      <c r="N31" s="37"/>
      <c r="O31" s="37"/>
      <c r="P31" s="83"/>
      <c r="Q31" s="83"/>
      <c r="R31" s="37"/>
      <c r="S31" s="37"/>
      <c r="T31" s="37"/>
      <c r="U31" s="37"/>
      <c r="V31" s="37"/>
      <c r="W31" s="94"/>
      <c r="X31" s="50"/>
      <c r="Y31" s="21"/>
      <c r="Z31" s="21"/>
    </row>
    <row r="32" spans="1:26" ht="12.7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95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1:26" ht="12.75" customHeight="1">
      <c r="A33" s="21"/>
      <c r="B33" s="22"/>
      <c r="C33" s="29"/>
      <c r="D33" s="29"/>
      <c r="E33" s="23"/>
      <c r="F33" s="23"/>
      <c r="G33" s="23"/>
      <c r="H33" s="23"/>
      <c r="I33" s="23"/>
      <c r="J33" s="23"/>
      <c r="K33" s="23"/>
      <c r="L33" s="23"/>
      <c r="M33" s="22"/>
      <c r="N33" s="22"/>
      <c r="O33" s="22"/>
      <c r="P33" s="22"/>
      <c r="Q33" s="22"/>
      <c r="R33" s="22"/>
      <c r="S33" s="21"/>
      <c r="T33" s="21"/>
      <c r="U33" s="21"/>
      <c r="V33" s="21"/>
      <c r="W33" s="21"/>
      <c r="X33" s="21"/>
      <c r="Y33" s="21"/>
      <c r="Z33" s="21"/>
    </row>
    <row r="34" spans="1:26" ht="11.25" customHeight="1">
      <c r="A34" s="21"/>
      <c r="B34" s="157" t="s">
        <v>43</v>
      </c>
      <c r="C34" s="157" t="s">
        <v>44</v>
      </c>
      <c r="D34" s="158" t="s">
        <v>45</v>
      </c>
      <c r="E34" s="159" t="s">
        <v>46</v>
      </c>
      <c r="F34" s="160"/>
      <c r="G34" s="160"/>
      <c r="H34" s="158" t="s">
        <v>47</v>
      </c>
      <c r="I34" s="161" t="s">
        <v>48</v>
      </c>
      <c r="J34" s="162" t="s">
        <v>49</v>
      </c>
      <c r="K34" s="163"/>
      <c r="L34" s="164" t="s">
        <v>19</v>
      </c>
      <c r="M34" s="165"/>
      <c r="N34" s="165"/>
      <c r="O34" s="166"/>
      <c r="P34" s="165"/>
      <c r="Q34" s="158" t="s">
        <v>50</v>
      </c>
      <c r="R34" s="158" t="s">
        <v>51</v>
      </c>
      <c r="S34" s="158" t="s">
        <v>52</v>
      </c>
      <c r="T34" s="167" t="s">
        <v>53</v>
      </c>
      <c r="U34" s="21"/>
      <c r="V34" s="21"/>
      <c r="W34" s="21"/>
      <c r="X34" s="21"/>
      <c r="Y34" s="21"/>
      <c r="Z34" s="21"/>
    </row>
    <row r="35" spans="1:26" ht="58.5" customHeight="1">
      <c r="A35" s="21"/>
      <c r="B35" s="168"/>
      <c r="C35" s="168"/>
      <c r="D35" s="169"/>
      <c r="E35" s="170"/>
      <c r="F35" s="171"/>
      <c r="G35" s="171"/>
      <c r="H35" s="169"/>
      <c r="I35" s="172"/>
      <c r="J35" s="173"/>
      <c r="K35" s="174"/>
      <c r="L35" s="169"/>
      <c r="M35" s="175"/>
      <c r="N35" s="176"/>
      <c r="O35" s="177"/>
      <c r="P35" s="178"/>
      <c r="Q35" s="169"/>
      <c r="R35" s="169"/>
      <c r="S35" s="169"/>
      <c r="T35" s="179"/>
      <c r="U35" s="21"/>
      <c r="V35" s="21"/>
      <c r="W35" s="21"/>
      <c r="X35" s="21"/>
      <c r="Y35" s="21"/>
      <c r="Z35" s="21"/>
    </row>
    <row r="36" spans="1:26" ht="15" customHeight="1">
      <c r="A36" s="21"/>
      <c r="B36" s="96" t="s">
        <v>43</v>
      </c>
      <c r="C36" s="97">
        <f ca="1">TODAY()</f>
        <v>45596</v>
      </c>
      <c r="D36" s="98">
        <f>-E11</f>
        <v>-500000</v>
      </c>
      <c r="E36" s="98">
        <f>E11</f>
        <v>500000</v>
      </c>
      <c r="F36" s="98"/>
      <c r="G36" s="98"/>
      <c r="H36" s="99" t="s">
        <v>54</v>
      </c>
      <c r="I36" s="99" t="s">
        <v>54</v>
      </c>
      <c r="J36" s="98"/>
      <c r="K36" s="98">
        <f>-(E11-E12)</f>
        <v>-500000</v>
      </c>
      <c r="L36" s="100"/>
      <c r="M36" s="100"/>
      <c r="N36" s="101"/>
      <c r="O36" s="102"/>
      <c r="P36" s="103"/>
      <c r="Q36" s="99">
        <v>0</v>
      </c>
      <c r="R36" s="99">
        <v>0</v>
      </c>
      <c r="S36" s="103" t="s">
        <v>54</v>
      </c>
      <c r="T36" s="103" t="s">
        <v>54</v>
      </c>
      <c r="U36" s="21"/>
      <c r="V36" s="21"/>
      <c r="W36" s="21"/>
      <c r="X36" s="21"/>
      <c r="Y36" s="21"/>
      <c r="Z36" s="21"/>
    </row>
    <row r="37" spans="1:26" ht="12.75" customHeight="1">
      <c r="A37" s="21"/>
      <c r="B37" s="104">
        <v>1</v>
      </c>
      <c r="C37" s="105">
        <f t="shared" ref="C37:C96" ca="1" si="0">DATE(YEAR(C36),MONTH(C36)+1,DAY(C36))</f>
        <v>45627</v>
      </c>
      <c r="D37" s="106">
        <f t="shared" ref="D37:D96" si="1">IF(B37&lt;=$E$13,$E$28,0)</f>
        <v>18716.429153588739</v>
      </c>
      <c r="E37" s="106">
        <f t="shared" ref="E37:E96" si="2">D37-H37-I37</f>
        <v>2883.0958202554048</v>
      </c>
      <c r="F37" s="106"/>
      <c r="G37" s="106"/>
      <c r="H37" s="106">
        <f>E11*E20/12</f>
        <v>15833.333333333334</v>
      </c>
      <c r="I37" s="106">
        <f t="shared" ref="I37:I96" si="3">IF(B37&lt;=$E$13,$E$19*$E$11,0)</f>
        <v>0</v>
      </c>
      <c r="J37" s="106">
        <f t="shared" ref="J37:J96" si="4">IF(B37&lt;&gt;"",D37*$K$28,"")</f>
        <v>0</v>
      </c>
      <c r="K37" s="106">
        <f t="shared" ref="K37:K96" si="5">IF(B37&lt;&gt;"",J37+D37,"")</f>
        <v>18716.429153588739</v>
      </c>
      <c r="L37" s="106">
        <f>E25-E37</f>
        <v>497116.9041797446</v>
      </c>
      <c r="M37" s="106"/>
      <c r="N37" s="107"/>
      <c r="O37" s="108"/>
      <c r="P37" s="104"/>
      <c r="Q37" s="109">
        <v>0</v>
      </c>
      <c r="R37" s="109">
        <v>0</v>
      </c>
      <c r="S37" s="104" t="s">
        <v>54</v>
      </c>
      <c r="T37" s="104" t="s">
        <v>54</v>
      </c>
      <c r="U37" s="21"/>
      <c r="V37" s="110"/>
      <c r="W37" s="21"/>
      <c r="X37" s="21"/>
      <c r="Y37" s="21"/>
      <c r="Z37" s="21"/>
    </row>
    <row r="38" spans="1:26" ht="12.75" customHeight="1">
      <c r="A38" s="21"/>
      <c r="B38" s="104">
        <v>2</v>
      </c>
      <c r="C38" s="105">
        <f t="shared" ca="1" si="0"/>
        <v>45658</v>
      </c>
      <c r="D38" s="106">
        <f t="shared" si="1"/>
        <v>18716.429153588739</v>
      </c>
      <c r="E38" s="106">
        <f t="shared" si="2"/>
        <v>2974.3938545634937</v>
      </c>
      <c r="F38" s="106"/>
      <c r="G38" s="106"/>
      <c r="H38" s="106">
        <f t="shared" ref="H38:H96" si="6">IF(L37&gt;0,L37*$E$20/12,0)</f>
        <v>15742.035299025245</v>
      </c>
      <c r="I38" s="106">
        <f t="shared" si="3"/>
        <v>0</v>
      </c>
      <c r="J38" s="106">
        <f t="shared" si="4"/>
        <v>0</v>
      </c>
      <c r="K38" s="106">
        <f t="shared" si="5"/>
        <v>18716.429153588739</v>
      </c>
      <c r="L38" s="106">
        <f t="shared" ref="L38:L96" si="7">L37-E38</f>
        <v>494142.51032518112</v>
      </c>
      <c r="M38" s="106"/>
      <c r="N38" s="107"/>
      <c r="O38" s="108"/>
      <c r="P38" s="104"/>
      <c r="Q38" s="109">
        <v>0</v>
      </c>
      <c r="R38" s="109">
        <v>0</v>
      </c>
      <c r="S38" s="104" t="s">
        <v>54</v>
      </c>
      <c r="T38" s="104" t="s">
        <v>54</v>
      </c>
      <c r="U38" s="21"/>
      <c r="V38" s="21"/>
      <c r="W38" s="21"/>
      <c r="X38" s="21"/>
      <c r="Y38" s="21"/>
      <c r="Z38" s="21"/>
    </row>
    <row r="39" spans="1:26" ht="12.75" customHeight="1">
      <c r="A39" s="21"/>
      <c r="B39" s="104">
        <v>3</v>
      </c>
      <c r="C39" s="105">
        <f t="shared" ca="1" si="0"/>
        <v>45689</v>
      </c>
      <c r="D39" s="106">
        <f t="shared" si="1"/>
        <v>18716.429153588739</v>
      </c>
      <c r="E39" s="106">
        <f t="shared" si="2"/>
        <v>3068.5829932913348</v>
      </c>
      <c r="F39" s="106"/>
      <c r="G39" s="106"/>
      <c r="H39" s="106">
        <f t="shared" si="6"/>
        <v>15647.846160297404</v>
      </c>
      <c r="I39" s="106">
        <f t="shared" si="3"/>
        <v>0</v>
      </c>
      <c r="J39" s="106">
        <f t="shared" si="4"/>
        <v>0</v>
      </c>
      <c r="K39" s="106">
        <f t="shared" si="5"/>
        <v>18716.429153588739</v>
      </c>
      <c r="L39" s="106">
        <f t="shared" si="7"/>
        <v>491073.9273318898</v>
      </c>
      <c r="M39" s="106"/>
      <c r="N39" s="107"/>
      <c r="O39" s="107"/>
      <c r="P39" s="104"/>
      <c r="Q39" s="109">
        <v>0</v>
      </c>
      <c r="R39" s="109">
        <v>0</v>
      </c>
      <c r="S39" s="104" t="s">
        <v>54</v>
      </c>
      <c r="T39" s="104" t="s">
        <v>54</v>
      </c>
      <c r="U39" s="21"/>
      <c r="V39" s="21"/>
      <c r="W39" s="21"/>
      <c r="X39" s="21"/>
      <c r="Y39" s="21"/>
      <c r="Z39" s="21"/>
    </row>
    <row r="40" spans="1:26" ht="12.75" customHeight="1">
      <c r="A40" s="21"/>
      <c r="B40" s="104">
        <v>4</v>
      </c>
      <c r="C40" s="105">
        <f t="shared" ca="1" si="0"/>
        <v>45717</v>
      </c>
      <c r="D40" s="106">
        <f t="shared" si="1"/>
        <v>18716.429153588739</v>
      </c>
      <c r="E40" s="106">
        <f t="shared" si="2"/>
        <v>3165.7547880788934</v>
      </c>
      <c r="F40" s="106"/>
      <c r="G40" s="106"/>
      <c r="H40" s="106">
        <f t="shared" si="6"/>
        <v>15550.674365509845</v>
      </c>
      <c r="I40" s="106">
        <f t="shared" si="3"/>
        <v>0</v>
      </c>
      <c r="J40" s="106">
        <f t="shared" si="4"/>
        <v>0</v>
      </c>
      <c r="K40" s="106">
        <f t="shared" si="5"/>
        <v>18716.429153588739</v>
      </c>
      <c r="L40" s="106">
        <f t="shared" si="7"/>
        <v>487908.17254381091</v>
      </c>
      <c r="M40" s="106"/>
      <c r="N40" s="107"/>
      <c r="O40" s="107"/>
      <c r="P40" s="104"/>
      <c r="Q40" s="109">
        <v>0</v>
      </c>
      <c r="R40" s="109">
        <v>0</v>
      </c>
      <c r="S40" s="104" t="s">
        <v>54</v>
      </c>
      <c r="T40" s="104" t="s">
        <v>54</v>
      </c>
      <c r="U40" s="21"/>
      <c r="V40" s="21"/>
      <c r="W40" s="21"/>
      <c r="X40" s="21"/>
      <c r="Y40" s="21"/>
      <c r="Z40" s="21"/>
    </row>
    <row r="41" spans="1:26" ht="12.75" customHeight="1">
      <c r="A41" s="21"/>
      <c r="B41" s="104">
        <v>5</v>
      </c>
      <c r="C41" s="105">
        <f t="shared" ca="1" si="0"/>
        <v>45748</v>
      </c>
      <c r="D41" s="106">
        <f t="shared" si="1"/>
        <v>18716.429153588739</v>
      </c>
      <c r="E41" s="106">
        <f t="shared" si="2"/>
        <v>3266.0036897013924</v>
      </c>
      <c r="F41" s="106"/>
      <c r="G41" s="106"/>
      <c r="H41" s="106">
        <f t="shared" si="6"/>
        <v>15450.425463887346</v>
      </c>
      <c r="I41" s="106">
        <f t="shared" si="3"/>
        <v>0</v>
      </c>
      <c r="J41" s="106">
        <f t="shared" si="4"/>
        <v>0</v>
      </c>
      <c r="K41" s="106">
        <f t="shared" si="5"/>
        <v>18716.429153588739</v>
      </c>
      <c r="L41" s="106">
        <f t="shared" si="7"/>
        <v>484642.16885410954</v>
      </c>
      <c r="M41" s="106"/>
      <c r="N41" s="107"/>
      <c r="O41" s="107"/>
      <c r="P41" s="104"/>
      <c r="Q41" s="109">
        <v>0</v>
      </c>
      <c r="R41" s="109">
        <v>0</v>
      </c>
      <c r="S41" s="104" t="s">
        <v>54</v>
      </c>
      <c r="T41" s="104" t="s">
        <v>54</v>
      </c>
      <c r="U41" s="21"/>
      <c r="V41" s="21"/>
      <c r="W41" s="21"/>
      <c r="X41" s="21"/>
      <c r="Y41" s="21"/>
      <c r="Z41" s="21"/>
    </row>
    <row r="42" spans="1:26" ht="12.75" customHeight="1">
      <c r="A42" s="21"/>
      <c r="B42" s="104">
        <v>6</v>
      </c>
      <c r="C42" s="105">
        <f t="shared" ca="1" si="0"/>
        <v>45778</v>
      </c>
      <c r="D42" s="106">
        <f t="shared" si="1"/>
        <v>18716.429153588739</v>
      </c>
      <c r="E42" s="106">
        <f t="shared" si="2"/>
        <v>3369.4271398752699</v>
      </c>
      <c r="F42" s="106"/>
      <c r="G42" s="106"/>
      <c r="H42" s="106">
        <f t="shared" si="6"/>
        <v>15347.002013713469</v>
      </c>
      <c r="I42" s="106">
        <f t="shared" si="3"/>
        <v>0</v>
      </c>
      <c r="J42" s="106">
        <f t="shared" si="4"/>
        <v>0</v>
      </c>
      <c r="K42" s="106">
        <f t="shared" si="5"/>
        <v>18716.429153588739</v>
      </c>
      <c r="L42" s="106">
        <f t="shared" si="7"/>
        <v>481272.74171423429</v>
      </c>
      <c r="M42" s="106"/>
      <c r="N42" s="107"/>
      <c r="O42" s="107"/>
      <c r="P42" s="104"/>
      <c r="Q42" s="109">
        <v>0</v>
      </c>
      <c r="R42" s="109">
        <v>0</v>
      </c>
      <c r="S42" s="104" t="s">
        <v>54</v>
      </c>
      <c r="T42" s="104" t="s">
        <v>54</v>
      </c>
      <c r="U42" s="21"/>
      <c r="V42" s="21"/>
      <c r="W42" s="21"/>
      <c r="X42" s="21"/>
      <c r="Y42" s="21"/>
      <c r="Z42" s="21"/>
    </row>
    <row r="43" spans="1:26" ht="12.75" customHeight="1">
      <c r="A43" s="21"/>
      <c r="B43" s="104">
        <v>7</v>
      </c>
      <c r="C43" s="105">
        <f t="shared" ca="1" si="0"/>
        <v>45809</v>
      </c>
      <c r="D43" s="106">
        <f t="shared" si="1"/>
        <v>18716.429153588739</v>
      </c>
      <c r="E43" s="106">
        <f t="shared" si="2"/>
        <v>3476.1256659713199</v>
      </c>
      <c r="F43" s="106"/>
      <c r="G43" s="106"/>
      <c r="H43" s="106">
        <f t="shared" si="6"/>
        <v>15240.303487617419</v>
      </c>
      <c r="I43" s="106">
        <f t="shared" si="3"/>
        <v>0</v>
      </c>
      <c r="J43" s="106">
        <f t="shared" si="4"/>
        <v>0</v>
      </c>
      <c r="K43" s="106">
        <f t="shared" si="5"/>
        <v>18716.429153588739</v>
      </c>
      <c r="L43" s="106">
        <f t="shared" si="7"/>
        <v>477796.61604826298</v>
      </c>
      <c r="M43" s="106"/>
      <c r="N43" s="107"/>
      <c r="O43" s="107"/>
      <c r="P43" s="104"/>
      <c r="Q43" s="109">
        <v>0</v>
      </c>
      <c r="R43" s="109">
        <v>0</v>
      </c>
      <c r="S43" s="104" t="s">
        <v>54</v>
      </c>
      <c r="T43" s="104" t="s">
        <v>54</v>
      </c>
      <c r="U43" s="21"/>
      <c r="V43" s="21"/>
      <c r="W43" s="21"/>
      <c r="X43" s="21"/>
      <c r="Y43" s="21"/>
      <c r="Z43" s="21"/>
    </row>
    <row r="44" spans="1:26" ht="12.75" customHeight="1">
      <c r="A44" s="21"/>
      <c r="B44" s="104">
        <v>8</v>
      </c>
      <c r="C44" s="105">
        <f t="shared" ca="1" si="0"/>
        <v>45839</v>
      </c>
      <c r="D44" s="106">
        <f t="shared" si="1"/>
        <v>18716.429153588739</v>
      </c>
      <c r="E44" s="106">
        <f t="shared" si="2"/>
        <v>3586.2029787270785</v>
      </c>
      <c r="F44" s="106"/>
      <c r="G44" s="106"/>
      <c r="H44" s="106">
        <f t="shared" si="6"/>
        <v>15130.22617486166</v>
      </c>
      <c r="I44" s="106">
        <f t="shared" si="3"/>
        <v>0</v>
      </c>
      <c r="J44" s="106">
        <f t="shared" si="4"/>
        <v>0</v>
      </c>
      <c r="K44" s="106">
        <f t="shared" si="5"/>
        <v>18716.429153588739</v>
      </c>
      <c r="L44" s="106">
        <f t="shared" si="7"/>
        <v>474210.41306953592</v>
      </c>
      <c r="M44" s="106"/>
      <c r="N44" s="107"/>
      <c r="O44" s="107"/>
      <c r="P44" s="104"/>
      <c r="Q44" s="109">
        <v>0</v>
      </c>
      <c r="R44" s="109">
        <v>0</v>
      </c>
      <c r="S44" s="104" t="s">
        <v>54</v>
      </c>
      <c r="T44" s="104" t="s">
        <v>54</v>
      </c>
      <c r="U44" s="21"/>
      <c r="V44" s="21"/>
      <c r="W44" s="21"/>
      <c r="X44" s="21"/>
      <c r="Y44" s="21"/>
      <c r="Z44" s="21"/>
    </row>
    <row r="45" spans="1:26" ht="12.75" customHeight="1">
      <c r="A45" s="21"/>
      <c r="B45" s="104">
        <v>9</v>
      </c>
      <c r="C45" s="105">
        <f t="shared" ca="1" si="0"/>
        <v>45870</v>
      </c>
      <c r="D45" s="106">
        <f t="shared" si="1"/>
        <v>18716.429153588739</v>
      </c>
      <c r="E45" s="106">
        <f t="shared" si="2"/>
        <v>3699.7660730534335</v>
      </c>
      <c r="F45" s="106"/>
      <c r="G45" s="106"/>
      <c r="H45" s="106">
        <f t="shared" si="6"/>
        <v>15016.663080535305</v>
      </c>
      <c r="I45" s="106">
        <f t="shared" si="3"/>
        <v>0</v>
      </c>
      <c r="J45" s="106">
        <f t="shared" si="4"/>
        <v>0</v>
      </c>
      <c r="K45" s="106">
        <f t="shared" si="5"/>
        <v>18716.429153588739</v>
      </c>
      <c r="L45" s="106">
        <f t="shared" si="7"/>
        <v>470510.64699648251</v>
      </c>
      <c r="M45" s="106"/>
      <c r="N45" s="107"/>
      <c r="O45" s="107"/>
      <c r="P45" s="104"/>
      <c r="Q45" s="109">
        <v>0</v>
      </c>
      <c r="R45" s="109">
        <v>0</v>
      </c>
      <c r="S45" s="104" t="s">
        <v>54</v>
      </c>
      <c r="T45" s="104" t="s">
        <v>54</v>
      </c>
      <c r="U45" s="21"/>
      <c r="V45" s="21"/>
      <c r="W45" s="21"/>
      <c r="X45" s="21"/>
      <c r="Y45" s="21"/>
      <c r="Z45" s="21"/>
    </row>
    <row r="46" spans="1:26" ht="12.75" customHeight="1">
      <c r="A46" s="21"/>
      <c r="B46" s="104">
        <v>10</v>
      </c>
      <c r="C46" s="105">
        <f t="shared" ca="1" si="0"/>
        <v>45901</v>
      </c>
      <c r="D46" s="106">
        <f t="shared" si="1"/>
        <v>18716.429153588739</v>
      </c>
      <c r="E46" s="106">
        <f t="shared" si="2"/>
        <v>3816.9253320334592</v>
      </c>
      <c r="F46" s="106"/>
      <c r="G46" s="106"/>
      <c r="H46" s="106">
        <f t="shared" si="6"/>
        <v>14899.50382155528</v>
      </c>
      <c r="I46" s="106">
        <f t="shared" si="3"/>
        <v>0</v>
      </c>
      <c r="J46" s="106">
        <f t="shared" si="4"/>
        <v>0</v>
      </c>
      <c r="K46" s="106">
        <f t="shared" si="5"/>
        <v>18716.429153588739</v>
      </c>
      <c r="L46" s="106">
        <f t="shared" si="7"/>
        <v>466693.72166444903</v>
      </c>
      <c r="M46" s="106"/>
      <c r="N46" s="107"/>
      <c r="O46" s="107"/>
      <c r="P46" s="104"/>
      <c r="Q46" s="109">
        <v>0</v>
      </c>
      <c r="R46" s="109">
        <v>0</v>
      </c>
      <c r="S46" s="104" t="s">
        <v>54</v>
      </c>
      <c r="T46" s="104" t="s">
        <v>54</v>
      </c>
      <c r="U46" s="21"/>
      <c r="V46" s="50"/>
      <c r="W46" s="50"/>
      <c r="X46" s="21"/>
      <c r="Y46" s="21"/>
      <c r="Z46" s="21"/>
    </row>
    <row r="47" spans="1:26" ht="12.75" customHeight="1">
      <c r="A47" s="21"/>
      <c r="B47" s="104">
        <v>11</v>
      </c>
      <c r="C47" s="105">
        <f t="shared" ca="1" si="0"/>
        <v>45931</v>
      </c>
      <c r="D47" s="106">
        <f t="shared" si="1"/>
        <v>18716.429153588739</v>
      </c>
      <c r="E47" s="106">
        <f t="shared" si="2"/>
        <v>3937.7946342145206</v>
      </c>
      <c r="F47" s="106"/>
      <c r="G47" s="106"/>
      <c r="H47" s="106">
        <f t="shared" si="6"/>
        <v>14778.634519374218</v>
      </c>
      <c r="I47" s="106">
        <f t="shared" si="3"/>
        <v>0</v>
      </c>
      <c r="J47" s="106">
        <f t="shared" si="4"/>
        <v>0</v>
      </c>
      <c r="K47" s="106">
        <f t="shared" si="5"/>
        <v>18716.429153588739</v>
      </c>
      <c r="L47" s="106">
        <f t="shared" si="7"/>
        <v>462755.92703023448</v>
      </c>
      <c r="M47" s="106"/>
      <c r="N47" s="107"/>
      <c r="O47" s="107"/>
      <c r="P47" s="104"/>
      <c r="Q47" s="109">
        <v>0</v>
      </c>
      <c r="R47" s="109">
        <v>0</v>
      </c>
      <c r="S47" s="104" t="s">
        <v>54</v>
      </c>
      <c r="T47" s="104" t="s">
        <v>54</v>
      </c>
      <c r="U47" s="21"/>
      <c r="V47" s="21"/>
      <c r="W47" s="21"/>
      <c r="X47" s="110"/>
      <c r="Y47" s="21"/>
      <c r="Z47" s="21"/>
    </row>
    <row r="48" spans="1:26" ht="12.75" customHeight="1">
      <c r="A48" s="21"/>
      <c r="B48" s="104">
        <v>12</v>
      </c>
      <c r="C48" s="105">
        <f t="shared" ca="1" si="0"/>
        <v>45962</v>
      </c>
      <c r="D48" s="106">
        <f t="shared" si="1"/>
        <v>18716.429153588739</v>
      </c>
      <c r="E48" s="106">
        <f t="shared" si="2"/>
        <v>4062.4914642979802</v>
      </c>
      <c r="F48" s="106"/>
      <c r="G48" s="106"/>
      <c r="H48" s="106">
        <f t="shared" si="6"/>
        <v>14653.937689290758</v>
      </c>
      <c r="I48" s="106">
        <f t="shared" si="3"/>
        <v>0</v>
      </c>
      <c r="J48" s="106">
        <f t="shared" si="4"/>
        <v>0</v>
      </c>
      <c r="K48" s="106">
        <f t="shared" si="5"/>
        <v>18716.429153588739</v>
      </c>
      <c r="L48" s="106">
        <f t="shared" si="7"/>
        <v>458693.4355659365</v>
      </c>
      <c r="M48" s="106"/>
      <c r="N48" s="107"/>
      <c r="O48" s="107"/>
      <c r="P48" s="104"/>
      <c r="Q48" s="109">
        <v>0</v>
      </c>
      <c r="R48" s="109">
        <v>0</v>
      </c>
      <c r="S48" s="104" t="s">
        <v>54</v>
      </c>
      <c r="T48" s="104" t="s">
        <v>54</v>
      </c>
      <c r="U48" s="21"/>
      <c r="V48" s="21"/>
      <c r="W48" s="21"/>
      <c r="X48" s="21"/>
      <c r="Y48" s="21"/>
      <c r="Z48" s="21"/>
    </row>
    <row r="49" spans="1:26" ht="12.75" customHeight="1">
      <c r="A49" s="21"/>
      <c r="B49" s="104">
        <v>13</v>
      </c>
      <c r="C49" s="105">
        <f t="shared" ca="1" si="0"/>
        <v>45992</v>
      </c>
      <c r="D49" s="106">
        <f t="shared" si="1"/>
        <v>18716.429153588739</v>
      </c>
      <c r="E49" s="106">
        <f t="shared" si="2"/>
        <v>4191.1370273340817</v>
      </c>
      <c r="F49" s="106"/>
      <c r="G49" s="106"/>
      <c r="H49" s="106">
        <f t="shared" si="6"/>
        <v>14525.292126254657</v>
      </c>
      <c r="I49" s="106">
        <f t="shared" si="3"/>
        <v>0</v>
      </c>
      <c r="J49" s="106">
        <f t="shared" si="4"/>
        <v>0</v>
      </c>
      <c r="K49" s="106">
        <f t="shared" si="5"/>
        <v>18716.429153588739</v>
      </c>
      <c r="L49" s="106">
        <f t="shared" si="7"/>
        <v>454502.29853860242</v>
      </c>
      <c r="M49" s="106"/>
      <c r="N49" s="107"/>
      <c r="O49" s="107"/>
      <c r="P49" s="104"/>
      <c r="Q49" s="109">
        <v>0</v>
      </c>
      <c r="R49" s="109">
        <v>0</v>
      </c>
      <c r="S49" s="104" t="s">
        <v>54</v>
      </c>
      <c r="T49" s="104" t="s">
        <v>54</v>
      </c>
      <c r="U49" s="21"/>
      <c r="V49" s="21"/>
      <c r="W49" s="21"/>
      <c r="X49" s="21"/>
      <c r="Y49" s="21"/>
      <c r="Z49" s="21"/>
    </row>
    <row r="50" spans="1:26" ht="12.75" customHeight="1">
      <c r="A50" s="21"/>
      <c r="B50" s="104">
        <v>14</v>
      </c>
      <c r="C50" s="105">
        <f t="shared" ca="1" si="0"/>
        <v>46023</v>
      </c>
      <c r="D50" s="106">
        <f t="shared" si="1"/>
        <v>18716.429153588739</v>
      </c>
      <c r="E50" s="106">
        <f t="shared" si="2"/>
        <v>4323.8563665329948</v>
      </c>
      <c r="F50" s="106"/>
      <c r="G50" s="106"/>
      <c r="H50" s="106">
        <f t="shared" si="6"/>
        <v>14392.572787055744</v>
      </c>
      <c r="I50" s="106">
        <f t="shared" si="3"/>
        <v>0</v>
      </c>
      <c r="J50" s="106">
        <f t="shared" si="4"/>
        <v>0</v>
      </c>
      <c r="K50" s="106">
        <f t="shared" si="5"/>
        <v>18716.429153588739</v>
      </c>
      <c r="L50" s="106">
        <f t="shared" si="7"/>
        <v>450178.44217206945</v>
      </c>
      <c r="M50" s="106"/>
      <c r="N50" s="107"/>
      <c r="O50" s="107"/>
      <c r="P50" s="104"/>
      <c r="Q50" s="109">
        <v>0</v>
      </c>
      <c r="R50" s="109">
        <v>0</v>
      </c>
      <c r="S50" s="104" t="s">
        <v>54</v>
      </c>
      <c r="T50" s="104" t="s">
        <v>54</v>
      </c>
      <c r="U50" s="21"/>
      <c r="V50" s="21"/>
      <c r="W50" s="21"/>
      <c r="X50" s="21"/>
      <c r="Y50" s="21"/>
      <c r="Z50" s="21"/>
    </row>
    <row r="51" spans="1:26" ht="12.75" customHeight="1">
      <c r="A51" s="21"/>
      <c r="B51" s="104">
        <v>15</v>
      </c>
      <c r="C51" s="105">
        <f t="shared" ca="1" si="0"/>
        <v>46054</v>
      </c>
      <c r="D51" s="106">
        <f t="shared" si="1"/>
        <v>18716.429153588739</v>
      </c>
      <c r="E51" s="106">
        <f t="shared" si="2"/>
        <v>4460.7784848065403</v>
      </c>
      <c r="F51" s="106"/>
      <c r="G51" s="106"/>
      <c r="H51" s="106">
        <f t="shared" si="6"/>
        <v>14255.650668782198</v>
      </c>
      <c r="I51" s="106">
        <f t="shared" si="3"/>
        <v>0</v>
      </c>
      <c r="J51" s="106">
        <f t="shared" si="4"/>
        <v>0</v>
      </c>
      <c r="K51" s="106">
        <f t="shared" si="5"/>
        <v>18716.429153588739</v>
      </c>
      <c r="L51" s="106">
        <f t="shared" si="7"/>
        <v>445717.66368726292</v>
      </c>
      <c r="M51" s="106"/>
      <c r="N51" s="107"/>
      <c r="O51" s="107"/>
      <c r="P51" s="104"/>
      <c r="Q51" s="109">
        <v>0</v>
      </c>
      <c r="R51" s="109">
        <v>0</v>
      </c>
      <c r="S51" s="104" t="s">
        <v>54</v>
      </c>
      <c r="T51" s="104" t="s">
        <v>54</v>
      </c>
      <c r="U51" s="50"/>
      <c r="V51" s="21"/>
      <c r="W51" s="21"/>
      <c r="X51" s="21"/>
      <c r="Y51" s="110"/>
      <c r="Z51" s="21"/>
    </row>
    <row r="52" spans="1:26" ht="12.75" customHeight="1">
      <c r="A52" s="21"/>
      <c r="B52" s="104">
        <v>16</v>
      </c>
      <c r="C52" s="105">
        <f t="shared" ca="1" si="0"/>
        <v>46082</v>
      </c>
      <c r="D52" s="106">
        <f t="shared" si="1"/>
        <v>18716.429153588739</v>
      </c>
      <c r="E52" s="106">
        <f t="shared" si="2"/>
        <v>4602.0364701587459</v>
      </c>
      <c r="F52" s="106"/>
      <c r="G52" s="106"/>
      <c r="H52" s="106">
        <f t="shared" si="6"/>
        <v>14114.392683429993</v>
      </c>
      <c r="I52" s="106">
        <f t="shared" si="3"/>
        <v>0</v>
      </c>
      <c r="J52" s="106">
        <f t="shared" si="4"/>
        <v>0</v>
      </c>
      <c r="K52" s="106">
        <f t="shared" si="5"/>
        <v>18716.429153588739</v>
      </c>
      <c r="L52" s="106">
        <f t="shared" si="7"/>
        <v>441115.62721710419</v>
      </c>
      <c r="M52" s="106"/>
      <c r="N52" s="107"/>
      <c r="O52" s="107"/>
      <c r="P52" s="104"/>
      <c r="Q52" s="109">
        <v>0</v>
      </c>
      <c r="R52" s="109">
        <v>0</v>
      </c>
      <c r="S52" s="104" t="s">
        <v>54</v>
      </c>
      <c r="T52" s="104" t="s">
        <v>54</v>
      </c>
      <c r="U52" s="21"/>
      <c r="V52" s="110"/>
      <c r="W52" s="21"/>
      <c r="X52" s="21"/>
      <c r="Y52" s="21"/>
      <c r="Z52" s="21"/>
    </row>
    <row r="53" spans="1:26" ht="12.75" customHeight="1">
      <c r="A53" s="21"/>
      <c r="B53" s="104">
        <v>17</v>
      </c>
      <c r="C53" s="105">
        <f t="shared" ca="1" si="0"/>
        <v>46113</v>
      </c>
      <c r="D53" s="106">
        <f t="shared" si="1"/>
        <v>18716.429153588739</v>
      </c>
      <c r="E53" s="106">
        <f t="shared" si="2"/>
        <v>4747.767625047105</v>
      </c>
      <c r="F53" s="106"/>
      <c r="G53" s="106"/>
      <c r="H53" s="106">
        <f t="shared" si="6"/>
        <v>13968.661528541634</v>
      </c>
      <c r="I53" s="106">
        <f t="shared" si="3"/>
        <v>0</v>
      </c>
      <c r="J53" s="106">
        <f t="shared" si="4"/>
        <v>0</v>
      </c>
      <c r="K53" s="106">
        <f t="shared" si="5"/>
        <v>18716.429153588739</v>
      </c>
      <c r="L53" s="106">
        <f t="shared" si="7"/>
        <v>436367.85959205707</v>
      </c>
      <c r="M53" s="106"/>
      <c r="N53" s="107"/>
      <c r="O53" s="107"/>
      <c r="P53" s="104"/>
      <c r="Q53" s="109">
        <v>0</v>
      </c>
      <c r="R53" s="109">
        <v>0</v>
      </c>
      <c r="S53" s="104" t="s">
        <v>54</v>
      </c>
      <c r="T53" s="104" t="s">
        <v>54</v>
      </c>
      <c r="U53" s="21"/>
      <c r="V53" s="21"/>
      <c r="W53" s="21"/>
      <c r="X53" s="21"/>
      <c r="Y53" s="21"/>
      <c r="Z53" s="21"/>
    </row>
    <row r="54" spans="1:26" ht="12.75" customHeight="1">
      <c r="A54" s="21"/>
      <c r="B54" s="104">
        <v>18</v>
      </c>
      <c r="C54" s="105">
        <f t="shared" ca="1" si="0"/>
        <v>46143</v>
      </c>
      <c r="D54" s="106">
        <f t="shared" si="1"/>
        <v>18716.429153588739</v>
      </c>
      <c r="E54" s="106">
        <f t="shared" si="2"/>
        <v>4898.113599840266</v>
      </c>
      <c r="F54" s="106"/>
      <c r="G54" s="106"/>
      <c r="H54" s="106">
        <f t="shared" si="6"/>
        <v>13818.315553748473</v>
      </c>
      <c r="I54" s="106">
        <f t="shared" si="3"/>
        <v>0</v>
      </c>
      <c r="J54" s="106">
        <f t="shared" si="4"/>
        <v>0</v>
      </c>
      <c r="K54" s="106">
        <f t="shared" si="5"/>
        <v>18716.429153588739</v>
      </c>
      <c r="L54" s="106">
        <f t="shared" si="7"/>
        <v>431469.74599221681</v>
      </c>
      <c r="M54" s="106"/>
      <c r="N54" s="107"/>
      <c r="O54" s="107"/>
      <c r="P54" s="104"/>
      <c r="Q54" s="109">
        <v>0</v>
      </c>
      <c r="R54" s="109">
        <v>0</v>
      </c>
      <c r="S54" s="104" t="s">
        <v>54</v>
      </c>
      <c r="T54" s="104" t="s">
        <v>54</v>
      </c>
      <c r="U54" s="21"/>
      <c r="V54" s="21"/>
      <c r="W54" s="21"/>
      <c r="X54" s="21"/>
      <c r="Y54" s="21"/>
      <c r="Z54" s="21"/>
    </row>
    <row r="55" spans="1:26" ht="12.75" customHeight="1">
      <c r="A55" s="21"/>
      <c r="B55" s="104">
        <v>19</v>
      </c>
      <c r="C55" s="105">
        <f t="shared" ca="1" si="0"/>
        <v>46174</v>
      </c>
      <c r="D55" s="106">
        <f t="shared" si="1"/>
        <v>18716.429153588739</v>
      </c>
      <c r="E55" s="106">
        <f t="shared" si="2"/>
        <v>5053.2205305018724</v>
      </c>
      <c r="F55" s="106"/>
      <c r="G55" s="106"/>
      <c r="H55" s="106">
        <f t="shared" si="6"/>
        <v>13663.208623086866</v>
      </c>
      <c r="I55" s="106">
        <f t="shared" si="3"/>
        <v>0</v>
      </c>
      <c r="J55" s="106">
        <f t="shared" si="4"/>
        <v>0</v>
      </c>
      <c r="K55" s="106">
        <f t="shared" si="5"/>
        <v>18716.429153588739</v>
      </c>
      <c r="L55" s="106">
        <f t="shared" si="7"/>
        <v>426416.52546171495</v>
      </c>
      <c r="M55" s="106"/>
      <c r="N55" s="107"/>
      <c r="O55" s="107"/>
      <c r="P55" s="104"/>
      <c r="Q55" s="109">
        <v>0</v>
      </c>
      <c r="R55" s="109">
        <v>0</v>
      </c>
      <c r="S55" s="104" t="s">
        <v>54</v>
      </c>
      <c r="T55" s="104" t="s">
        <v>54</v>
      </c>
      <c r="U55" s="21"/>
      <c r="V55" s="21"/>
      <c r="W55" s="21"/>
      <c r="X55" s="21"/>
      <c r="Y55" s="21"/>
      <c r="Z55" s="21"/>
    </row>
    <row r="56" spans="1:26" ht="12.75" customHeight="1">
      <c r="A56" s="21"/>
      <c r="B56" s="104">
        <v>20</v>
      </c>
      <c r="C56" s="105">
        <f t="shared" ca="1" si="0"/>
        <v>46204</v>
      </c>
      <c r="D56" s="106">
        <f t="shared" si="1"/>
        <v>18716.429153588739</v>
      </c>
      <c r="E56" s="106">
        <f t="shared" si="2"/>
        <v>5213.2391806344312</v>
      </c>
      <c r="F56" s="106"/>
      <c r="G56" s="106"/>
      <c r="H56" s="106">
        <f t="shared" si="6"/>
        <v>13503.189972954307</v>
      </c>
      <c r="I56" s="106">
        <f t="shared" si="3"/>
        <v>0</v>
      </c>
      <c r="J56" s="106">
        <f t="shared" si="4"/>
        <v>0</v>
      </c>
      <c r="K56" s="106">
        <f t="shared" si="5"/>
        <v>18716.429153588739</v>
      </c>
      <c r="L56" s="106">
        <f t="shared" si="7"/>
        <v>421203.28628108051</v>
      </c>
      <c r="M56" s="106"/>
      <c r="N56" s="107"/>
      <c r="O56" s="107"/>
      <c r="P56" s="104"/>
      <c r="Q56" s="109">
        <v>0</v>
      </c>
      <c r="R56" s="109">
        <v>0</v>
      </c>
      <c r="S56" s="104" t="s">
        <v>54</v>
      </c>
      <c r="T56" s="104" t="s">
        <v>54</v>
      </c>
      <c r="U56" s="21"/>
      <c r="V56" s="21"/>
      <c r="W56" s="21"/>
      <c r="X56" s="21"/>
      <c r="Y56" s="21"/>
      <c r="Z56" s="21"/>
    </row>
    <row r="57" spans="1:26" ht="12.75" customHeight="1">
      <c r="A57" s="21"/>
      <c r="B57" s="104">
        <v>21</v>
      </c>
      <c r="C57" s="105">
        <f t="shared" ca="1" si="0"/>
        <v>46235</v>
      </c>
      <c r="D57" s="106">
        <f t="shared" si="1"/>
        <v>18716.429153588739</v>
      </c>
      <c r="E57" s="106">
        <f t="shared" si="2"/>
        <v>5378.3250880211908</v>
      </c>
      <c r="F57" s="106"/>
      <c r="G57" s="106"/>
      <c r="H57" s="106">
        <f t="shared" si="6"/>
        <v>13338.104065567548</v>
      </c>
      <c r="I57" s="106">
        <f t="shared" si="3"/>
        <v>0</v>
      </c>
      <c r="J57" s="106">
        <f t="shared" si="4"/>
        <v>0</v>
      </c>
      <c r="K57" s="106">
        <f t="shared" si="5"/>
        <v>18716.429153588739</v>
      </c>
      <c r="L57" s="106">
        <f t="shared" si="7"/>
        <v>415824.96119305934</v>
      </c>
      <c r="M57" s="106"/>
      <c r="N57" s="107"/>
      <c r="O57" s="107"/>
      <c r="P57" s="104"/>
      <c r="Q57" s="109">
        <v>0</v>
      </c>
      <c r="R57" s="109">
        <v>0</v>
      </c>
      <c r="S57" s="104" t="s">
        <v>54</v>
      </c>
      <c r="T57" s="104" t="s">
        <v>54</v>
      </c>
      <c r="U57" s="21"/>
      <c r="V57" s="21"/>
      <c r="W57" s="21"/>
      <c r="X57" s="21"/>
      <c r="Y57" s="21"/>
      <c r="Z57" s="21"/>
    </row>
    <row r="58" spans="1:26" ht="12.75" customHeight="1">
      <c r="A58" s="21"/>
      <c r="B58" s="104">
        <v>22</v>
      </c>
      <c r="C58" s="105">
        <f t="shared" ca="1" si="0"/>
        <v>46266</v>
      </c>
      <c r="D58" s="106">
        <f t="shared" si="1"/>
        <v>18716.429153588739</v>
      </c>
      <c r="E58" s="106">
        <f t="shared" si="2"/>
        <v>5548.6387158085272</v>
      </c>
      <c r="F58" s="106"/>
      <c r="G58" s="106"/>
      <c r="H58" s="106">
        <f t="shared" si="6"/>
        <v>13167.790437780212</v>
      </c>
      <c r="I58" s="106">
        <f t="shared" si="3"/>
        <v>0</v>
      </c>
      <c r="J58" s="106">
        <f t="shared" si="4"/>
        <v>0</v>
      </c>
      <c r="K58" s="106">
        <f t="shared" si="5"/>
        <v>18716.429153588739</v>
      </c>
      <c r="L58" s="106">
        <f t="shared" si="7"/>
        <v>410276.32247725083</v>
      </c>
      <c r="M58" s="106"/>
      <c r="N58" s="107"/>
      <c r="O58" s="107"/>
      <c r="P58" s="104"/>
      <c r="Q58" s="109">
        <v>0</v>
      </c>
      <c r="R58" s="109">
        <v>0</v>
      </c>
      <c r="S58" s="104" t="s">
        <v>54</v>
      </c>
      <c r="T58" s="104" t="s">
        <v>54</v>
      </c>
      <c r="U58" s="21"/>
      <c r="V58" s="21"/>
      <c r="W58" s="21"/>
      <c r="X58" s="21"/>
      <c r="Y58" s="21"/>
      <c r="Z58" s="21"/>
    </row>
    <row r="59" spans="1:26" ht="12.75" customHeight="1">
      <c r="A59" s="21"/>
      <c r="B59" s="104">
        <v>23</v>
      </c>
      <c r="C59" s="105">
        <f t="shared" ca="1" si="0"/>
        <v>46296</v>
      </c>
      <c r="D59" s="106">
        <f t="shared" si="1"/>
        <v>18716.429153588739</v>
      </c>
      <c r="E59" s="106">
        <f t="shared" si="2"/>
        <v>5724.3456084757945</v>
      </c>
      <c r="F59" s="106"/>
      <c r="G59" s="106"/>
      <c r="H59" s="106">
        <f t="shared" si="6"/>
        <v>12992.083545112944</v>
      </c>
      <c r="I59" s="106">
        <f t="shared" si="3"/>
        <v>0</v>
      </c>
      <c r="J59" s="106">
        <f t="shared" si="4"/>
        <v>0</v>
      </c>
      <c r="K59" s="106">
        <f t="shared" si="5"/>
        <v>18716.429153588739</v>
      </c>
      <c r="L59" s="106">
        <f t="shared" si="7"/>
        <v>404551.97686877503</v>
      </c>
      <c r="M59" s="106"/>
      <c r="N59" s="107"/>
      <c r="O59" s="107"/>
      <c r="P59" s="104"/>
      <c r="Q59" s="109">
        <v>0</v>
      </c>
      <c r="R59" s="109">
        <v>0</v>
      </c>
      <c r="S59" s="104" t="s">
        <v>54</v>
      </c>
      <c r="T59" s="104" t="s">
        <v>54</v>
      </c>
      <c r="U59" s="21"/>
      <c r="V59" s="50"/>
      <c r="W59" s="50"/>
      <c r="X59" s="21"/>
      <c r="Y59" s="21"/>
      <c r="Z59" s="21"/>
    </row>
    <row r="60" spans="1:26" ht="12.75" customHeight="1">
      <c r="A60" s="21"/>
      <c r="B60" s="104">
        <v>24</v>
      </c>
      <c r="C60" s="105">
        <f t="shared" ca="1" si="0"/>
        <v>46327</v>
      </c>
      <c r="D60" s="106">
        <f t="shared" si="1"/>
        <v>18716.429153588739</v>
      </c>
      <c r="E60" s="106">
        <f t="shared" si="2"/>
        <v>5905.6165527441972</v>
      </c>
      <c r="F60" s="106"/>
      <c r="G60" s="106"/>
      <c r="H60" s="106">
        <f t="shared" si="6"/>
        <v>12810.812600844542</v>
      </c>
      <c r="I60" s="106">
        <f t="shared" si="3"/>
        <v>0</v>
      </c>
      <c r="J60" s="106">
        <f t="shared" si="4"/>
        <v>0</v>
      </c>
      <c r="K60" s="106">
        <f t="shared" si="5"/>
        <v>18716.429153588739</v>
      </c>
      <c r="L60" s="106">
        <f t="shared" si="7"/>
        <v>398646.36031603086</v>
      </c>
      <c r="M60" s="106"/>
      <c r="N60" s="107"/>
      <c r="O60" s="107"/>
      <c r="P60" s="104"/>
      <c r="Q60" s="109">
        <v>0</v>
      </c>
      <c r="R60" s="109">
        <v>0</v>
      </c>
      <c r="S60" s="104" t="s">
        <v>54</v>
      </c>
      <c r="T60" s="104" t="s">
        <v>54</v>
      </c>
      <c r="U60" s="21"/>
      <c r="V60" s="21"/>
      <c r="W60" s="21"/>
      <c r="X60" s="21"/>
      <c r="Y60" s="21"/>
      <c r="Z60" s="21"/>
    </row>
    <row r="61" spans="1:26" ht="12.75" customHeight="1">
      <c r="A61" s="21"/>
      <c r="B61" s="104">
        <v>25</v>
      </c>
      <c r="C61" s="105">
        <f t="shared" ca="1" si="0"/>
        <v>46357</v>
      </c>
      <c r="D61" s="106">
        <f t="shared" si="1"/>
        <v>18716.429153588739</v>
      </c>
      <c r="E61" s="106">
        <f t="shared" si="2"/>
        <v>6092.6277435810935</v>
      </c>
      <c r="F61" s="106"/>
      <c r="G61" s="106"/>
      <c r="H61" s="106">
        <f t="shared" si="6"/>
        <v>12623.801410007645</v>
      </c>
      <c r="I61" s="106">
        <f t="shared" si="3"/>
        <v>0</v>
      </c>
      <c r="J61" s="106">
        <f t="shared" si="4"/>
        <v>0</v>
      </c>
      <c r="K61" s="106">
        <f t="shared" si="5"/>
        <v>18716.429153588739</v>
      </c>
      <c r="L61" s="106">
        <f t="shared" si="7"/>
        <v>392553.73257244978</v>
      </c>
      <c r="M61" s="106"/>
      <c r="N61" s="107"/>
      <c r="O61" s="107"/>
      <c r="P61" s="104"/>
      <c r="Q61" s="109">
        <v>0</v>
      </c>
      <c r="R61" s="109">
        <v>0</v>
      </c>
      <c r="S61" s="104" t="s">
        <v>54</v>
      </c>
      <c r="T61" s="104" t="s">
        <v>54</v>
      </c>
      <c r="U61" s="21"/>
      <c r="V61" s="21"/>
      <c r="W61" s="21"/>
      <c r="X61" s="21"/>
      <c r="Y61" s="21"/>
      <c r="Z61" s="21"/>
    </row>
    <row r="62" spans="1:26" ht="12.75" customHeight="1">
      <c r="A62" s="21"/>
      <c r="B62" s="104">
        <v>26</v>
      </c>
      <c r="C62" s="105">
        <f t="shared" ca="1" si="0"/>
        <v>46388</v>
      </c>
      <c r="D62" s="106">
        <f t="shared" si="1"/>
        <v>18716.429153588739</v>
      </c>
      <c r="E62" s="106">
        <f t="shared" si="2"/>
        <v>6285.5609554611638</v>
      </c>
      <c r="F62" s="106"/>
      <c r="G62" s="106"/>
      <c r="H62" s="106">
        <f t="shared" si="6"/>
        <v>12430.868198127575</v>
      </c>
      <c r="I62" s="106">
        <f t="shared" si="3"/>
        <v>0</v>
      </c>
      <c r="J62" s="106">
        <f t="shared" si="4"/>
        <v>0</v>
      </c>
      <c r="K62" s="106">
        <f t="shared" si="5"/>
        <v>18716.429153588739</v>
      </c>
      <c r="L62" s="106">
        <f t="shared" si="7"/>
        <v>386268.17161698861</v>
      </c>
      <c r="M62" s="106"/>
      <c r="N62" s="107"/>
      <c r="O62" s="107"/>
      <c r="P62" s="104"/>
      <c r="Q62" s="109">
        <v>0</v>
      </c>
      <c r="R62" s="109">
        <v>0</v>
      </c>
      <c r="S62" s="104" t="s">
        <v>54</v>
      </c>
      <c r="T62" s="104" t="s">
        <v>54</v>
      </c>
      <c r="U62" s="21"/>
      <c r="V62" s="21"/>
      <c r="W62" s="21"/>
      <c r="X62" s="21"/>
      <c r="Y62" s="21"/>
      <c r="Z62" s="21"/>
    </row>
    <row r="63" spans="1:26" ht="12.75" customHeight="1">
      <c r="A63" s="21"/>
      <c r="B63" s="104">
        <v>27</v>
      </c>
      <c r="C63" s="105">
        <f t="shared" ca="1" si="0"/>
        <v>46419</v>
      </c>
      <c r="D63" s="106">
        <f t="shared" si="1"/>
        <v>18716.429153588739</v>
      </c>
      <c r="E63" s="106">
        <f t="shared" si="2"/>
        <v>6484.603719050765</v>
      </c>
      <c r="F63" s="106"/>
      <c r="G63" s="106"/>
      <c r="H63" s="106">
        <f t="shared" si="6"/>
        <v>12231.825434537974</v>
      </c>
      <c r="I63" s="106">
        <f t="shared" si="3"/>
        <v>0</v>
      </c>
      <c r="J63" s="106">
        <f t="shared" si="4"/>
        <v>0</v>
      </c>
      <c r="K63" s="106">
        <f t="shared" si="5"/>
        <v>18716.429153588739</v>
      </c>
      <c r="L63" s="106">
        <f t="shared" si="7"/>
        <v>379783.56789793784</v>
      </c>
      <c r="M63" s="106"/>
      <c r="N63" s="107"/>
      <c r="O63" s="107"/>
      <c r="P63" s="104"/>
      <c r="Q63" s="109">
        <v>0</v>
      </c>
      <c r="R63" s="109">
        <v>0</v>
      </c>
      <c r="S63" s="104" t="s">
        <v>54</v>
      </c>
      <c r="T63" s="104" t="s">
        <v>54</v>
      </c>
      <c r="U63" s="21"/>
      <c r="V63" s="21"/>
      <c r="W63" s="21"/>
      <c r="X63" s="21"/>
      <c r="Y63" s="21"/>
      <c r="Z63" s="21"/>
    </row>
    <row r="64" spans="1:26" ht="12.75" customHeight="1">
      <c r="A64" s="21"/>
      <c r="B64" s="104">
        <v>28</v>
      </c>
      <c r="C64" s="105">
        <f t="shared" ca="1" si="0"/>
        <v>46447</v>
      </c>
      <c r="D64" s="106">
        <f t="shared" si="1"/>
        <v>18716.429153588739</v>
      </c>
      <c r="E64" s="106">
        <f t="shared" si="2"/>
        <v>6689.9495034873744</v>
      </c>
      <c r="F64" s="106"/>
      <c r="G64" s="106"/>
      <c r="H64" s="106">
        <f t="shared" si="6"/>
        <v>12026.479650101364</v>
      </c>
      <c r="I64" s="106">
        <f t="shared" si="3"/>
        <v>0</v>
      </c>
      <c r="J64" s="106">
        <f t="shared" si="4"/>
        <v>0</v>
      </c>
      <c r="K64" s="106">
        <f t="shared" si="5"/>
        <v>18716.429153588739</v>
      </c>
      <c r="L64" s="106">
        <f t="shared" si="7"/>
        <v>373093.61839445046</v>
      </c>
      <c r="M64" s="106"/>
      <c r="N64" s="107"/>
      <c r="O64" s="107"/>
      <c r="P64" s="104"/>
      <c r="Q64" s="109">
        <v>0</v>
      </c>
      <c r="R64" s="109">
        <v>0</v>
      </c>
      <c r="S64" s="104" t="s">
        <v>54</v>
      </c>
      <c r="T64" s="104" t="s">
        <v>54</v>
      </c>
      <c r="U64" s="50"/>
      <c r="V64" s="21"/>
      <c r="W64" s="21"/>
      <c r="X64" s="21"/>
      <c r="Y64" s="21"/>
      <c r="Z64" s="21"/>
    </row>
    <row r="65" spans="1:26" ht="12.75" customHeight="1">
      <c r="A65" s="21"/>
      <c r="B65" s="104">
        <v>29</v>
      </c>
      <c r="C65" s="105">
        <f t="shared" ca="1" si="0"/>
        <v>46478</v>
      </c>
      <c r="D65" s="106">
        <f t="shared" si="1"/>
        <v>18716.429153588739</v>
      </c>
      <c r="E65" s="106">
        <f t="shared" si="2"/>
        <v>6901.7979044311414</v>
      </c>
      <c r="F65" s="106"/>
      <c r="G65" s="106"/>
      <c r="H65" s="106">
        <f t="shared" si="6"/>
        <v>11814.631249157597</v>
      </c>
      <c r="I65" s="106">
        <f t="shared" si="3"/>
        <v>0</v>
      </c>
      <c r="J65" s="106">
        <f t="shared" si="4"/>
        <v>0</v>
      </c>
      <c r="K65" s="106">
        <f t="shared" si="5"/>
        <v>18716.429153588739</v>
      </c>
      <c r="L65" s="106">
        <f t="shared" si="7"/>
        <v>366191.82049001934</v>
      </c>
      <c r="M65" s="106"/>
      <c r="N65" s="107"/>
      <c r="O65" s="107"/>
      <c r="P65" s="104"/>
      <c r="Q65" s="109">
        <v>0</v>
      </c>
      <c r="R65" s="109">
        <v>0</v>
      </c>
      <c r="S65" s="104" t="s">
        <v>54</v>
      </c>
      <c r="T65" s="104" t="s">
        <v>54</v>
      </c>
      <c r="U65" s="21"/>
      <c r="V65" s="110"/>
      <c r="W65" s="21"/>
      <c r="X65" s="21"/>
      <c r="Y65" s="21"/>
      <c r="Z65" s="21"/>
    </row>
    <row r="66" spans="1:26" ht="12.75" customHeight="1">
      <c r="A66" s="21"/>
      <c r="B66" s="104">
        <v>30</v>
      </c>
      <c r="C66" s="105">
        <f t="shared" ca="1" si="0"/>
        <v>46508</v>
      </c>
      <c r="D66" s="106">
        <f t="shared" si="1"/>
        <v>18716.429153588739</v>
      </c>
      <c r="E66" s="106">
        <f t="shared" si="2"/>
        <v>7120.3548380714583</v>
      </c>
      <c r="F66" s="106"/>
      <c r="G66" s="106"/>
      <c r="H66" s="106">
        <f t="shared" si="6"/>
        <v>11596.07431551728</v>
      </c>
      <c r="I66" s="106">
        <f t="shared" si="3"/>
        <v>0</v>
      </c>
      <c r="J66" s="106">
        <f t="shared" si="4"/>
        <v>0</v>
      </c>
      <c r="K66" s="106">
        <f t="shared" si="5"/>
        <v>18716.429153588739</v>
      </c>
      <c r="L66" s="106">
        <f t="shared" si="7"/>
        <v>359071.46565194789</v>
      </c>
      <c r="M66" s="106"/>
      <c r="N66" s="107"/>
      <c r="O66" s="107"/>
      <c r="P66" s="104"/>
      <c r="Q66" s="109">
        <v>0</v>
      </c>
      <c r="R66" s="109">
        <v>0</v>
      </c>
      <c r="S66" s="104" t="s">
        <v>54</v>
      </c>
      <c r="T66" s="104" t="s">
        <v>54</v>
      </c>
      <c r="U66" s="21"/>
      <c r="V66" s="21"/>
      <c r="W66" s="21"/>
      <c r="X66" s="21"/>
      <c r="Y66" s="21"/>
      <c r="Z66" s="21"/>
    </row>
    <row r="67" spans="1:26" ht="12.75" customHeight="1">
      <c r="A67" s="21"/>
      <c r="B67" s="104">
        <v>31</v>
      </c>
      <c r="C67" s="105">
        <f t="shared" ca="1" si="0"/>
        <v>46539</v>
      </c>
      <c r="D67" s="106">
        <f t="shared" si="1"/>
        <v>18716.429153588739</v>
      </c>
      <c r="E67" s="106">
        <f t="shared" si="2"/>
        <v>7345.8327412770541</v>
      </c>
      <c r="F67" s="106"/>
      <c r="G67" s="106"/>
      <c r="H67" s="106">
        <f t="shared" si="6"/>
        <v>11370.596412311685</v>
      </c>
      <c r="I67" s="106">
        <f t="shared" si="3"/>
        <v>0</v>
      </c>
      <c r="J67" s="106">
        <f t="shared" si="4"/>
        <v>0</v>
      </c>
      <c r="K67" s="106">
        <f t="shared" si="5"/>
        <v>18716.429153588739</v>
      </c>
      <c r="L67" s="106">
        <f t="shared" si="7"/>
        <v>351725.63291067083</v>
      </c>
      <c r="M67" s="106"/>
      <c r="N67" s="107"/>
      <c r="O67" s="107"/>
      <c r="P67" s="104"/>
      <c r="Q67" s="109">
        <v>0</v>
      </c>
      <c r="R67" s="109">
        <v>0</v>
      </c>
      <c r="S67" s="104" t="s">
        <v>54</v>
      </c>
      <c r="T67" s="104" t="s">
        <v>54</v>
      </c>
      <c r="U67" s="21"/>
      <c r="V67" s="21"/>
      <c r="W67" s="21"/>
      <c r="X67" s="21"/>
      <c r="Y67" s="21"/>
      <c r="Z67" s="21"/>
    </row>
    <row r="68" spans="1:26" ht="12.75" customHeight="1">
      <c r="A68" s="21"/>
      <c r="B68" s="104">
        <v>32</v>
      </c>
      <c r="C68" s="105">
        <f t="shared" ca="1" si="0"/>
        <v>46569</v>
      </c>
      <c r="D68" s="106">
        <f t="shared" si="1"/>
        <v>18716.429153588739</v>
      </c>
      <c r="E68" s="106">
        <f t="shared" si="2"/>
        <v>7578.4507780841614</v>
      </c>
      <c r="F68" s="106"/>
      <c r="G68" s="106"/>
      <c r="H68" s="106">
        <f t="shared" si="6"/>
        <v>11137.978375504577</v>
      </c>
      <c r="I68" s="106">
        <f t="shared" si="3"/>
        <v>0</v>
      </c>
      <c r="J68" s="106">
        <f t="shared" si="4"/>
        <v>0</v>
      </c>
      <c r="K68" s="106">
        <f t="shared" si="5"/>
        <v>18716.429153588739</v>
      </c>
      <c r="L68" s="106">
        <f t="shared" si="7"/>
        <v>344147.18213258666</v>
      </c>
      <c r="M68" s="106"/>
      <c r="N68" s="107"/>
      <c r="O68" s="107"/>
      <c r="P68" s="104"/>
      <c r="Q68" s="109">
        <v>0</v>
      </c>
      <c r="R68" s="109">
        <v>0</v>
      </c>
      <c r="S68" s="104" t="s">
        <v>54</v>
      </c>
      <c r="T68" s="104" t="s">
        <v>54</v>
      </c>
      <c r="U68" s="21"/>
      <c r="V68" s="21"/>
      <c r="W68" s="21"/>
      <c r="X68" s="21"/>
      <c r="Y68" s="21"/>
      <c r="Z68" s="21"/>
    </row>
    <row r="69" spans="1:26" ht="12.75" customHeight="1">
      <c r="A69" s="21"/>
      <c r="B69" s="104">
        <v>33</v>
      </c>
      <c r="C69" s="105">
        <f t="shared" ca="1" si="0"/>
        <v>46600</v>
      </c>
      <c r="D69" s="106">
        <f t="shared" si="1"/>
        <v>18716.429153588739</v>
      </c>
      <c r="E69" s="106">
        <f t="shared" si="2"/>
        <v>7818.4350527234947</v>
      </c>
      <c r="F69" s="106"/>
      <c r="G69" s="106"/>
      <c r="H69" s="106">
        <f t="shared" si="6"/>
        <v>10897.994100865244</v>
      </c>
      <c r="I69" s="106">
        <f t="shared" si="3"/>
        <v>0</v>
      </c>
      <c r="J69" s="106">
        <f t="shared" si="4"/>
        <v>0</v>
      </c>
      <c r="K69" s="106">
        <f t="shared" si="5"/>
        <v>18716.429153588739</v>
      </c>
      <c r="L69" s="106">
        <f t="shared" si="7"/>
        <v>336328.74707986315</v>
      </c>
      <c r="M69" s="106"/>
      <c r="N69" s="107"/>
      <c r="O69" s="107"/>
      <c r="P69" s="104"/>
      <c r="Q69" s="109">
        <v>0</v>
      </c>
      <c r="R69" s="109">
        <v>0</v>
      </c>
      <c r="S69" s="104" t="s">
        <v>54</v>
      </c>
      <c r="T69" s="104" t="s">
        <v>54</v>
      </c>
      <c r="U69" s="21"/>
      <c r="V69" s="21"/>
      <c r="W69" s="21"/>
      <c r="X69" s="21"/>
      <c r="Y69" s="21"/>
      <c r="Z69" s="21"/>
    </row>
    <row r="70" spans="1:26" ht="12.75" customHeight="1">
      <c r="A70" s="21"/>
      <c r="B70" s="104">
        <v>34</v>
      </c>
      <c r="C70" s="105">
        <f t="shared" ca="1" si="0"/>
        <v>46631</v>
      </c>
      <c r="D70" s="106">
        <f t="shared" si="1"/>
        <v>18716.429153588739</v>
      </c>
      <c r="E70" s="106">
        <f t="shared" si="2"/>
        <v>8066.0188293930714</v>
      </c>
      <c r="F70" s="106"/>
      <c r="G70" s="106"/>
      <c r="H70" s="106">
        <f t="shared" si="6"/>
        <v>10650.410324195667</v>
      </c>
      <c r="I70" s="106">
        <f t="shared" si="3"/>
        <v>0</v>
      </c>
      <c r="J70" s="106">
        <f t="shared" si="4"/>
        <v>0</v>
      </c>
      <c r="K70" s="106">
        <f t="shared" si="5"/>
        <v>18716.429153588739</v>
      </c>
      <c r="L70" s="106">
        <f t="shared" si="7"/>
        <v>328262.72825047007</v>
      </c>
      <c r="M70" s="106"/>
      <c r="N70" s="107"/>
      <c r="O70" s="107"/>
      <c r="P70" s="104"/>
      <c r="Q70" s="109">
        <v>0</v>
      </c>
      <c r="R70" s="109">
        <v>0</v>
      </c>
      <c r="S70" s="104" t="s">
        <v>54</v>
      </c>
      <c r="T70" s="104" t="s">
        <v>54</v>
      </c>
      <c r="U70" s="21"/>
      <c r="V70" s="21"/>
      <c r="W70" s="21"/>
      <c r="X70" s="21"/>
      <c r="Y70" s="21"/>
      <c r="Z70" s="21"/>
    </row>
    <row r="71" spans="1:26" ht="12.75" customHeight="1">
      <c r="A71" s="21"/>
      <c r="B71" s="104">
        <v>35</v>
      </c>
      <c r="C71" s="105">
        <f t="shared" ca="1" si="0"/>
        <v>46661</v>
      </c>
      <c r="D71" s="106">
        <f t="shared" si="1"/>
        <v>18716.429153588739</v>
      </c>
      <c r="E71" s="106">
        <f t="shared" si="2"/>
        <v>8321.442758990519</v>
      </c>
      <c r="F71" s="106"/>
      <c r="G71" s="106"/>
      <c r="H71" s="106">
        <f t="shared" si="6"/>
        <v>10394.98639459822</v>
      </c>
      <c r="I71" s="106">
        <f t="shared" si="3"/>
        <v>0</v>
      </c>
      <c r="J71" s="106">
        <f t="shared" si="4"/>
        <v>0</v>
      </c>
      <c r="K71" s="106">
        <f t="shared" si="5"/>
        <v>18716.429153588739</v>
      </c>
      <c r="L71" s="106">
        <f t="shared" si="7"/>
        <v>319941.28549147956</v>
      </c>
      <c r="M71" s="106"/>
      <c r="N71" s="107"/>
      <c r="O71" s="107"/>
      <c r="P71" s="104"/>
      <c r="Q71" s="109">
        <v>0</v>
      </c>
      <c r="R71" s="109">
        <v>0</v>
      </c>
      <c r="S71" s="104" t="s">
        <v>54</v>
      </c>
      <c r="T71" s="104" t="s">
        <v>54</v>
      </c>
      <c r="U71" s="21"/>
      <c r="V71" s="21"/>
      <c r="W71" s="21"/>
      <c r="X71" s="21"/>
      <c r="Y71" s="21"/>
      <c r="Z71" s="21"/>
    </row>
    <row r="72" spans="1:26" ht="12.75" customHeight="1">
      <c r="A72" s="21"/>
      <c r="B72" s="104">
        <v>36</v>
      </c>
      <c r="C72" s="105">
        <f t="shared" ca="1" si="0"/>
        <v>46692</v>
      </c>
      <c r="D72" s="106">
        <f t="shared" si="1"/>
        <v>18716.429153588739</v>
      </c>
      <c r="E72" s="106">
        <f t="shared" si="2"/>
        <v>8584.9551130252203</v>
      </c>
      <c r="F72" s="106"/>
      <c r="G72" s="106"/>
      <c r="H72" s="106">
        <f t="shared" si="6"/>
        <v>10131.474040563518</v>
      </c>
      <c r="I72" s="106">
        <f t="shared" si="3"/>
        <v>0</v>
      </c>
      <c r="J72" s="106">
        <f t="shared" si="4"/>
        <v>0</v>
      </c>
      <c r="K72" s="106">
        <f t="shared" si="5"/>
        <v>18716.429153588739</v>
      </c>
      <c r="L72" s="106">
        <f t="shared" si="7"/>
        <v>311356.33037845435</v>
      </c>
      <c r="M72" s="106"/>
      <c r="N72" s="107"/>
      <c r="O72" s="107"/>
      <c r="P72" s="104"/>
      <c r="Q72" s="109">
        <v>0</v>
      </c>
      <c r="R72" s="109">
        <v>0</v>
      </c>
      <c r="S72" s="104" t="s">
        <v>54</v>
      </c>
      <c r="T72" s="104" t="s">
        <v>54</v>
      </c>
      <c r="U72" s="21"/>
      <c r="V72" s="21"/>
      <c r="W72" s="21"/>
      <c r="X72" s="21"/>
      <c r="Y72" s="21"/>
      <c r="Z72" s="21"/>
    </row>
    <row r="73" spans="1:26" ht="12.75" customHeight="1">
      <c r="A73" s="21"/>
      <c r="B73" s="104">
        <v>37</v>
      </c>
      <c r="C73" s="105">
        <f t="shared" ca="1" si="0"/>
        <v>46722</v>
      </c>
      <c r="D73" s="106">
        <f t="shared" si="1"/>
        <v>18716.429153588739</v>
      </c>
      <c r="E73" s="106">
        <f t="shared" si="2"/>
        <v>8856.8120249376843</v>
      </c>
      <c r="F73" s="106"/>
      <c r="G73" s="106"/>
      <c r="H73" s="106">
        <f t="shared" si="6"/>
        <v>9859.6171286510544</v>
      </c>
      <c r="I73" s="106">
        <f t="shared" si="3"/>
        <v>0</v>
      </c>
      <c r="J73" s="106">
        <f t="shared" si="4"/>
        <v>0</v>
      </c>
      <c r="K73" s="106">
        <f t="shared" si="5"/>
        <v>18716.429153588739</v>
      </c>
      <c r="L73" s="106">
        <f t="shared" si="7"/>
        <v>302499.51835351664</v>
      </c>
      <c r="M73" s="106"/>
      <c r="N73" s="107"/>
      <c r="O73" s="107"/>
      <c r="P73" s="104"/>
      <c r="Q73" s="109">
        <v>0</v>
      </c>
      <c r="R73" s="109">
        <v>0</v>
      </c>
      <c r="S73" s="104" t="s">
        <v>54</v>
      </c>
      <c r="T73" s="104" t="s">
        <v>54</v>
      </c>
      <c r="U73" s="21"/>
      <c r="V73" s="21"/>
      <c r="W73" s="21"/>
      <c r="X73" s="21"/>
      <c r="Y73" s="21"/>
      <c r="Z73" s="21"/>
    </row>
    <row r="74" spans="1:26" ht="12.75" customHeight="1">
      <c r="A74" s="21"/>
      <c r="B74" s="104">
        <v>38</v>
      </c>
      <c r="C74" s="105">
        <f t="shared" ca="1" si="0"/>
        <v>46753</v>
      </c>
      <c r="D74" s="106">
        <f t="shared" si="1"/>
        <v>18716.429153588739</v>
      </c>
      <c r="E74" s="106">
        <f t="shared" si="2"/>
        <v>9137.2777390607116</v>
      </c>
      <c r="F74" s="106"/>
      <c r="G74" s="106"/>
      <c r="H74" s="106">
        <f t="shared" si="6"/>
        <v>9579.1514145280271</v>
      </c>
      <c r="I74" s="106">
        <f t="shared" si="3"/>
        <v>0</v>
      </c>
      <c r="J74" s="106">
        <f t="shared" si="4"/>
        <v>0</v>
      </c>
      <c r="K74" s="106">
        <f t="shared" si="5"/>
        <v>18716.429153588739</v>
      </c>
      <c r="L74" s="106">
        <f t="shared" si="7"/>
        <v>293362.24061445595</v>
      </c>
      <c r="M74" s="106"/>
      <c r="N74" s="107"/>
      <c r="O74" s="107"/>
      <c r="P74" s="104"/>
      <c r="Q74" s="109">
        <v>0</v>
      </c>
      <c r="R74" s="109">
        <v>0</v>
      </c>
      <c r="S74" s="104" t="s">
        <v>54</v>
      </c>
      <c r="T74" s="104" t="s">
        <v>54</v>
      </c>
      <c r="U74" s="21"/>
      <c r="V74" s="21"/>
      <c r="W74" s="21"/>
      <c r="X74" s="21"/>
      <c r="Y74" s="21"/>
      <c r="Z74" s="21"/>
    </row>
    <row r="75" spans="1:26" ht="12.75" customHeight="1">
      <c r="A75" s="21"/>
      <c r="B75" s="104">
        <v>39</v>
      </c>
      <c r="C75" s="105">
        <f t="shared" ca="1" si="0"/>
        <v>46784</v>
      </c>
      <c r="D75" s="106">
        <f t="shared" si="1"/>
        <v>18716.429153588739</v>
      </c>
      <c r="E75" s="106">
        <f t="shared" si="2"/>
        <v>9426.6248674643011</v>
      </c>
      <c r="F75" s="106"/>
      <c r="G75" s="106"/>
      <c r="H75" s="106">
        <f t="shared" si="6"/>
        <v>9289.8042861244376</v>
      </c>
      <c r="I75" s="106">
        <f t="shared" si="3"/>
        <v>0</v>
      </c>
      <c r="J75" s="106">
        <f t="shared" si="4"/>
        <v>0</v>
      </c>
      <c r="K75" s="106">
        <f t="shared" si="5"/>
        <v>18716.429153588739</v>
      </c>
      <c r="L75" s="106">
        <f t="shared" si="7"/>
        <v>283935.61574699165</v>
      </c>
      <c r="M75" s="106"/>
      <c r="N75" s="107"/>
      <c r="O75" s="107"/>
      <c r="P75" s="104"/>
      <c r="Q75" s="109">
        <v>0</v>
      </c>
      <c r="R75" s="109">
        <v>0</v>
      </c>
      <c r="S75" s="104" t="s">
        <v>54</v>
      </c>
      <c r="T75" s="104" t="s">
        <v>54</v>
      </c>
      <c r="U75" s="21"/>
      <c r="V75" s="21"/>
      <c r="W75" s="21"/>
      <c r="X75" s="21"/>
      <c r="Y75" s="21"/>
      <c r="Z75" s="21"/>
    </row>
    <row r="76" spans="1:26" ht="12.75" customHeight="1">
      <c r="A76" s="21"/>
      <c r="B76" s="104">
        <v>40</v>
      </c>
      <c r="C76" s="105">
        <f t="shared" ca="1" si="0"/>
        <v>46813</v>
      </c>
      <c r="D76" s="106">
        <f t="shared" si="1"/>
        <v>18716.429153588739</v>
      </c>
      <c r="E76" s="106">
        <f t="shared" si="2"/>
        <v>9725.1346549340033</v>
      </c>
      <c r="F76" s="106"/>
      <c r="G76" s="106"/>
      <c r="H76" s="106">
        <f t="shared" si="6"/>
        <v>8991.2944986547354</v>
      </c>
      <c r="I76" s="106">
        <f t="shared" si="3"/>
        <v>0</v>
      </c>
      <c r="J76" s="106">
        <f t="shared" si="4"/>
        <v>0</v>
      </c>
      <c r="K76" s="106">
        <f t="shared" si="5"/>
        <v>18716.429153588739</v>
      </c>
      <c r="L76" s="106">
        <f t="shared" si="7"/>
        <v>274210.48109205766</v>
      </c>
      <c r="M76" s="106"/>
      <c r="N76" s="107"/>
      <c r="O76" s="107"/>
      <c r="P76" s="104"/>
      <c r="Q76" s="109">
        <v>0</v>
      </c>
      <c r="R76" s="109">
        <v>0</v>
      </c>
      <c r="S76" s="104" t="s">
        <v>54</v>
      </c>
      <c r="T76" s="104" t="s">
        <v>54</v>
      </c>
      <c r="U76" s="21"/>
      <c r="V76" s="21"/>
      <c r="W76" s="21"/>
      <c r="X76" s="21"/>
      <c r="Y76" s="21"/>
      <c r="Z76" s="21"/>
    </row>
    <row r="77" spans="1:26" ht="12.75" customHeight="1">
      <c r="A77" s="21"/>
      <c r="B77" s="104">
        <v>41</v>
      </c>
      <c r="C77" s="105">
        <f t="shared" ca="1" si="0"/>
        <v>46844</v>
      </c>
      <c r="D77" s="106">
        <f t="shared" si="1"/>
        <v>18716.429153588739</v>
      </c>
      <c r="E77" s="106">
        <f t="shared" si="2"/>
        <v>10033.097252340247</v>
      </c>
      <c r="F77" s="106"/>
      <c r="G77" s="106"/>
      <c r="H77" s="106">
        <f t="shared" si="6"/>
        <v>8683.3319012484917</v>
      </c>
      <c r="I77" s="106">
        <f t="shared" si="3"/>
        <v>0</v>
      </c>
      <c r="J77" s="106">
        <f t="shared" si="4"/>
        <v>0</v>
      </c>
      <c r="K77" s="106">
        <f t="shared" si="5"/>
        <v>18716.429153588739</v>
      </c>
      <c r="L77" s="106">
        <f t="shared" si="7"/>
        <v>264177.38383971743</v>
      </c>
      <c r="M77" s="106"/>
      <c r="N77" s="107"/>
      <c r="O77" s="107"/>
      <c r="P77" s="104"/>
      <c r="Q77" s="109">
        <v>0</v>
      </c>
      <c r="R77" s="109">
        <v>0</v>
      </c>
      <c r="S77" s="104" t="s">
        <v>54</v>
      </c>
      <c r="T77" s="104" t="s">
        <v>54</v>
      </c>
      <c r="U77" s="21"/>
      <c r="V77" s="21"/>
      <c r="W77" s="21"/>
      <c r="X77" s="21"/>
      <c r="Y77" s="21"/>
      <c r="Z77" s="21"/>
    </row>
    <row r="78" spans="1:26" ht="12.75" customHeight="1">
      <c r="A78" s="21"/>
      <c r="B78" s="104">
        <v>42</v>
      </c>
      <c r="C78" s="105">
        <f t="shared" ca="1" si="0"/>
        <v>46874</v>
      </c>
      <c r="D78" s="106">
        <f t="shared" si="1"/>
        <v>18716.429153588739</v>
      </c>
      <c r="E78" s="106">
        <f t="shared" si="2"/>
        <v>10350.811998664352</v>
      </c>
      <c r="F78" s="106"/>
      <c r="G78" s="106"/>
      <c r="H78" s="106">
        <f t="shared" si="6"/>
        <v>8365.6171549243863</v>
      </c>
      <c r="I78" s="106">
        <f t="shared" si="3"/>
        <v>0</v>
      </c>
      <c r="J78" s="106">
        <f t="shared" si="4"/>
        <v>0</v>
      </c>
      <c r="K78" s="106">
        <f t="shared" si="5"/>
        <v>18716.429153588739</v>
      </c>
      <c r="L78" s="106">
        <f t="shared" si="7"/>
        <v>253826.57184105308</v>
      </c>
      <c r="M78" s="106"/>
      <c r="N78" s="107"/>
      <c r="O78" s="107"/>
      <c r="P78" s="104"/>
      <c r="Q78" s="109">
        <v>0</v>
      </c>
      <c r="R78" s="109">
        <v>0</v>
      </c>
      <c r="S78" s="104" t="s">
        <v>54</v>
      </c>
      <c r="T78" s="104" t="s">
        <v>54</v>
      </c>
      <c r="U78" s="21"/>
      <c r="V78" s="21"/>
      <c r="W78" s="21"/>
      <c r="X78" s="21"/>
      <c r="Y78" s="21"/>
      <c r="Z78" s="21"/>
    </row>
    <row r="79" spans="1:26" ht="12.75" customHeight="1">
      <c r="A79" s="21"/>
      <c r="B79" s="104">
        <v>43</v>
      </c>
      <c r="C79" s="105">
        <f t="shared" ca="1" si="0"/>
        <v>46905</v>
      </c>
      <c r="D79" s="106">
        <f t="shared" si="1"/>
        <v>18716.429153588739</v>
      </c>
      <c r="E79" s="106">
        <f t="shared" si="2"/>
        <v>10678.587711955392</v>
      </c>
      <c r="F79" s="106"/>
      <c r="G79" s="106"/>
      <c r="H79" s="106">
        <f t="shared" si="6"/>
        <v>8037.8414416333471</v>
      </c>
      <c r="I79" s="106">
        <f t="shared" si="3"/>
        <v>0</v>
      </c>
      <c r="J79" s="106">
        <f t="shared" si="4"/>
        <v>0</v>
      </c>
      <c r="K79" s="106">
        <f t="shared" si="5"/>
        <v>18716.429153588739</v>
      </c>
      <c r="L79" s="106">
        <f t="shared" si="7"/>
        <v>243147.98412909769</v>
      </c>
      <c r="M79" s="106"/>
      <c r="N79" s="107"/>
      <c r="O79" s="107"/>
      <c r="P79" s="104"/>
      <c r="Q79" s="109">
        <v>0</v>
      </c>
      <c r="R79" s="109">
        <v>0</v>
      </c>
      <c r="S79" s="104" t="s">
        <v>54</v>
      </c>
      <c r="T79" s="104" t="s">
        <v>54</v>
      </c>
      <c r="U79" s="21"/>
      <c r="V79" s="21"/>
      <c r="W79" s="21"/>
      <c r="X79" s="21"/>
      <c r="Y79" s="21"/>
      <c r="Z79" s="21"/>
    </row>
    <row r="80" spans="1:26" ht="12.75" customHeight="1">
      <c r="A80" s="21"/>
      <c r="B80" s="104">
        <v>44</v>
      </c>
      <c r="C80" s="105">
        <f t="shared" ca="1" si="0"/>
        <v>46935</v>
      </c>
      <c r="D80" s="106">
        <f t="shared" si="1"/>
        <v>18716.429153588739</v>
      </c>
      <c r="E80" s="106">
        <f t="shared" si="2"/>
        <v>11016.742989500646</v>
      </c>
      <c r="F80" s="106"/>
      <c r="G80" s="106"/>
      <c r="H80" s="106">
        <f t="shared" si="6"/>
        <v>7699.6861640880934</v>
      </c>
      <c r="I80" s="106">
        <f t="shared" si="3"/>
        <v>0</v>
      </c>
      <c r="J80" s="106">
        <f t="shared" si="4"/>
        <v>0</v>
      </c>
      <c r="K80" s="106">
        <f t="shared" si="5"/>
        <v>18716.429153588739</v>
      </c>
      <c r="L80" s="106">
        <f t="shared" si="7"/>
        <v>232131.24113959706</v>
      </c>
      <c r="M80" s="106"/>
      <c r="N80" s="107"/>
      <c r="O80" s="107"/>
      <c r="P80" s="104"/>
      <c r="Q80" s="109">
        <v>0</v>
      </c>
      <c r="R80" s="109">
        <v>0</v>
      </c>
      <c r="S80" s="104" t="s">
        <v>54</v>
      </c>
      <c r="T80" s="104" t="s">
        <v>54</v>
      </c>
      <c r="U80" s="21"/>
      <c r="V80" s="21"/>
      <c r="W80" s="21"/>
      <c r="X80" s="21"/>
      <c r="Y80" s="21"/>
      <c r="Z80" s="21"/>
    </row>
    <row r="81" spans="1:26" ht="12.75" customHeight="1">
      <c r="A81" s="21"/>
      <c r="B81" s="104">
        <v>45</v>
      </c>
      <c r="C81" s="105">
        <f t="shared" ca="1" si="0"/>
        <v>46966</v>
      </c>
      <c r="D81" s="106">
        <f t="shared" si="1"/>
        <v>18716.429153588739</v>
      </c>
      <c r="E81" s="106">
        <f t="shared" si="2"/>
        <v>11365.606517501499</v>
      </c>
      <c r="F81" s="106"/>
      <c r="G81" s="106"/>
      <c r="H81" s="106">
        <f t="shared" si="6"/>
        <v>7350.8226360872404</v>
      </c>
      <c r="I81" s="106">
        <f t="shared" si="3"/>
        <v>0</v>
      </c>
      <c r="J81" s="106">
        <f t="shared" si="4"/>
        <v>0</v>
      </c>
      <c r="K81" s="106">
        <f t="shared" si="5"/>
        <v>18716.429153588739</v>
      </c>
      <c r="L81" s="106">
        <f t="shared" si="7"/>
        <v>220765.63462209556</v>
      </c>
      <c r="M81" s="106"/>
      <c r="N81" s="107"/>
      <c r="O81" s="107"/>
      <c r="P81" s="104"/>
      <c r="Q81" s="109">
        <v>0</v>
      </c>
      <c r="R81" s="109">
        <v>0</v>
      </c>
      <c r="S81" s="104" t="s">
        <v>54</v>
      </c>
      <c r="T81" s="104" t="s">
        <v>54</v>
      </c>
      <c r="U81" s="21"/>
      <c r="V81" s="21"/>
      <c r="W81" s="21"/>
      <c r="X81" s="21"/>
      <c r="Y81" s="21"/>
      <c r="Z81" s="21"/>
    </row>
    <row r="82" spans="1:26" ht="12.75" customHeight="1">
      <c r="A82" s="21"/>
      <c r="B82" s="104">
        <v>46</v>
      </c>
      <c r="C82" s="105">
        <f t="shared" ca="1" si="0"/>
        <v>46997</v>
      </c>
      <c r="D82" s="106">
        <f t="shared" si="1"/>
        <v>18716.429153588739</v>
      </c>
      <c r="E82" s="106">
        <f t="shared" si="2"/>
        <v>11725.517390555713</v>
      </c>
      <c r="F82" s="106"/>
      <c r="G82" s="106"/>
      <c r="H82" s="106">
        <f t="shared" si="6"/>
        <v>6990.9117630330256</v>
      </c>
      <c r="I82" s="106">
        <f t="shared" si="3"/>
        <v>0</v>
      </c>
      <c r="J82" s="106">
        <f t="shared" si="4"/>
        <v>0</v>
      </c>
      <c r="K82" s="106">
        <f t="shared" si="5"/>
        <v>18716.429153588739</v>
      </c>
      <c r="L82" s="106">
        <f t="shared" si="7"/>
        <v>209040.11723153986</v>
      </c>
      <c r="M82" s="106"/>
      <c r="N82" s="107"/>
      <c r="O82" s="107"/>
      <c r="P82" s="104"/>
      <c r="Q82" s="109">
        <v>0</v>
      </c>
      <c r="R82" s="109">
        <v>0</v>
      </c>
      <c r="S82" s="104" t="s">
        <v>54</v>
      </c>
      <c r="T82" s="104" t="s">
        <v>54</v>
      </c>
      <c r="U82" s="21"/>
      <c r="V82" s="21"/>
      <c r="W82" s="21"/>
      <c r="X82" s="21"/>
      <c r="Y82" s="21"/>
      <c r="Z82" s="21"/>
    </row>
    <row r="83" spans="1:26" ht="12.75" customHeight="1">
      <c r="A83" s="21"/>
      <c r="B83" s="104">
        <v>47</v>
      </c>
      <c r="C83" s="105">
        <f t="shared" ca="1" si="0"/>
        <v>47027</v>
      </c>
      <c r="D83" s="106">
        <f t="shared" si="1"/>
        <v>18716.429153588739</v>
      </c>
      <c r="E83" s="106">
        <f t="shared" si="2"/>
        <v>12096.825441256642</v>
      </c>
      <c r="F83" s="106"/>
      <c r="G83" s="106"/>
      <c r="H83" s="106">
        <f t="shared" si="6"/>
        <v>6619.6037123320957</v>
      </c>
      <c r="I83" s="106">
        <f t="shared" si="3"/>
        <v>0</v>
      </c>
      <c r="J83" s="106">
        <f t="shared" si="4"/>
        <v>0</v>
      </c>
      <c r="K83" s="106">
        <f t="shared" si="5"/>
        <v>18716.429153588739</v>
      </c>
      <c r="L83" s="106">
        <f t="shared" si="7"/>
        <v>196943.29179028323</v>
      </c>
      <c r="M83" s="106"/>
      <c r="N83" s="107"/>
      <c r="O83" s="107"/>
      <c r="P83" s="104"/>
      <c r="Q83" s="109">
        <v>0</v>
      </c>
      <c r="R83" s="109">
        <v>0</v>
      </c>
      <c r="S83" s="104" t="s">
        <v>54</v>
      </c>
      <c r="T83" s="104" t="s">
        <v>54</v>
      </c>
      <c r="U83" s="21"/>
      <c r="V83" s="21"/>
      <c r="W83" s="21"/>
      <c r="X83" s="21"/>
      <c r="Y83" s="21"/>
      <c r="Z83" s="21"/>
    </row>
    <row r="84" spans="1:26" ht="12.75" customHeight="1">
      <c r="A84" s="21"/>
      <c r="B84" s="104">
        <v>48</v>
      </c>
      <c r="C84" s="105">
        <f t="shared" ca="1" si="0"/>
        <v>47058</v>
      </c>
      <c r="D84" s="106">
        <f t="shared" si="1"/>
        <v>18716.429153588739</v>
      </c>
      <c r="E84" s="106">
        <f t="shared" si="2"/>
        <v>12479.891580229771</v>
      </c>
      <c r="F84" s="106"/>
      <c r="G84" s="106"/>
      <c r="H84" s="106">
        <f t="shared" si="6"/>
        <v>6236.537573358969</v>
      </c>
      <c r="I84" s="106">
        <f t="shared" si="3"/>
        <v>0</v>
      </c>
      <c r="J84" s="106">
        <f t="shared" si="4"/>
        <v>0</v>
      </c>
      <c r="K84" s="106">
        <f t="shared" si="5"/>
        <v>18716.429153588739</v>
      </c>
      <c r="L84" s="106">
        <f t="shared" si="7"/>
        <v>184463.40021005346</v>
      </c>
      <c r="M84" s="106"/>
      <c r="N84" s="107"/>
      <c r="O84" s="107"/>
      <c r="P84" s="104"/>
      <c r="Q84" s="109">
        <v>0</v>
      </c>
      <c r="R84" s="109">
        <v>0</v>
      </c>
      <c r="S84" s="104" t="s">
        <v>54</v>
      </c>
      <c r="T84" s="104" t="s">
        <v>54</v>
      </c>
      <c r="U84" s="21"/>
      <c r="V84" s="21"/>
      <c r="W84" s="21"/>
      <c r="X84" s="21"/>
      <c r="Y84" s="21"/>
      <c r="Z84" s="21"/>
    </row>
    <row r="85" spans="1:26" s="128" customFormat="1" ht="12.75" customHeight="1">
      <c r="A85" s="129"/>
      <c r="B85" s="104">
        <v>49</v>
      </c>
      <c r="C85" s="105">
        <f t="shared" ca="1" si="0"/>
        <v>47088</v>
      </c>
      <c r="D85" s="106">
        <f t="shared" si="1"/>
        <v>18716.429153588739</v>
      </c>
      <c r="E85" s="106">
        <f t="shared" si="2"/>
        <v>12875.088146937047</v>
      </c>
      <c r="F85" s="106"/>
      <c r="G85" s="106"/>
      <c r="H85" s="106">
        <f t="shared" si="6"/>
        <v>5841.3410066516926</v>
      </c>
      <c r="I85" s="106">
        <f t="shared" si="3"/>
        <v>0</v>
      </c>
      <c r="J85" s="106">
        <f t="shared" si="4"/>
        <v>0</v>
      </c>
      <c r="K85" s="106">
        <f t="shared" si="5"/>
        <v>18716.429153588739</v>
      </c>
      <c r="L85" s="106">
        <f t="shared" si="7"/>
        <v>171588.31206311641</v>
      </c>
      <c r="M85" s="106"/>
      <c r="N85" s="107"/>
      <c r="O85" s="107"/>
      <c r="P85" s="104"/>
      <c r="Q85" s="109">
        <v>0</v>
      </c>
      <c r="R85" s="109">
        <v>0</v>
      </c>
      <c r="S85" s="104" t="s">
        <v>54</v>
      </c>
      <c r="T85" s="104" t="s">
        <v>54</v>
      </c>
      <c r="U85" s="129"/>
      <c r="V85" s="129"/>
      <c r="W85" s="129"/>
      <c r="X85" s="129"/>
      <c r="Y85" s="129"/>
      <c r="Z85" s="129"/>
    </row>
    <row r="86" spans="1:26" s="128" customFormat="1" ht="12.75" customHeight="1">
      <c r="A86" s="129"/>
      <c r="B86" s="104">
        <v>50</v>
      </c>
      <c r="C86" s="105">
        <f t="shared" ca="1" si="0"/>
        <v>47119</v>
      </c>
      <c r="D86" s="106">
        <f t="shared" si="1"/>
        <v>18716.429153588739</v>
      </c>
      <c r="E86" s="106">
        <f t="shared" si="2"/>
        <v>13282.799271590053</v>
      </c>
      <c r="F86" s="106"/>
      <c r="G86" s="106"/>
      <c r="H86" s="106">
        <f t="shared" si="6"/>
        <v>5433.629881998686</v>
      </c>
      <c r="I86" s="106">
        <f t="shared" si="3"/>
        <v>0</v>
      </c>
      <c r="J86" s="106">
        <f t="shared" si="4"/>
        <v>0</v>
      </c>
      <c r="K86" s="106">
        <f t="shared" si="5"/>
        <v>18716.429153588739</v>
      </c>
      <c r="L86" s="106">
        <f t="shared" si="7"/>
        <v>158305.51279152636</v>
      </c>
      <c r="M86" s="106"/>
      <c r="N86" s="107"/>
      <c r="O86" s="107"/>
      <c r="P86" s="104"/>
      <c r="Q86" s="109">
        <v>0</v>
      </c>
      <c r="R86" s="109">
        <v>0</v>
      </c>
      <c r="S86" s="104" t="s">
        <v>54</v>
      </c>
      <c r="T86" s="104" t="s">
        <v>54</v>
      </c>
      <c r="U86" s="129"/>
      <c r="V86" s="129"/>
      <c r="W86" s="129"/>
      <c r="X86" s="129"/>
      <c r="Y86" s="129"/>
      <c r="Z86" s="129"/>
    </row>
    <row r="87" spans="1:26" s="128" customFormat="1" ht="12.75" customHeight="1">
      <c r="A87" s="129"/>
      <c r="B87" s="104">
        <v>51</v>
      </c>
      <c r="C87" s="105">
        <f t="shared" ca="1" si="0"/>
        <v>47150</v>
      </c>
      <c r="D87" s="106">
        <f t="shared" si="1"/>
        <v>18716.429153588739</v>
      </c>
      <c r="E87" s="106">
        <f t="shared" si="2"/>
        <v>13703.421248523737</v>
      </c>
      <c r="F87" s="106"/>
      <c r="G87" s="106"/>
      <c r="H87" s="106">
        <f t="shared" si="6"/>
        <v>5013.0079050650011</v>
      </c>
      <c r="I87" s="106">
        <f t="shared" si="3"/>
        <v>0</v>
      </c>
      <c r="J87" s="106">
        <f t="shared" si="4"/>
        <v>0</v>
      </c>
      <c r="K87" s="106">
        <f t="shared" si="5"/>
        <v>18716.429153588739</v>
      </c>
      <c r="L87" s="106">
        <f t="shared" si="7"/>
        <v>144602.09154300264</v>
      </c>
      <c r="M87" s="106"/>
      <c r="N87" s="107"/>
      <c r="O87" s="107"/>
      <c r="P87" s="104"/>
      <c r="Q87" s="109">
        <v>0</v>
      </c>
      <c r="R87" s="109">
        <v>0</v>
      </c>
      <c r="S87" s="104" t="s">
        <v>54</v>
      </c>
      <c r="T87" s="104" t="s">
        <v>54</v>
      </c>
      <c r="U87" s="129"/>
      <c r="V87" s="129"/>
      <c r="W87" s="129"/>
      <c r="X87" s="129"/>
      <c r="Y87" s="129"/>
      <c r="Z87" s="129"/>
    </row>
    <row r="88" spans="1:26" s="128" customFormat="1" ht="12.75" customHeight="1">
      <c r="A88" s="129"/>
      <c r="B88" s="104">
        <v>52</v>
      </c>
      <c r="C88" s="105">
        <f t="shared" ca="1" si="0"/>
        <v>47178</v>
      </c>
      <c r="D88" s="106">
        <f t="shared" si="1"/>
        <v>18716.429153588739</v>
      </c>
      <c r="E88" s="106">
        <f t="shared" si="2"/>
        <v>14137.362921393655</v>
      </c>
      <c r="F88" s="106"/>
      <c r="G88" s="106"/>
      <c r="H88" s="106">
        <f t="shared" si="6"/>
        <v>4579.0662321950831</v>
      </c>
      <c r="I88" s="106">
        <f t="shared" si="3"/>
        <v>0</v>
      </c>
      <c r="J88" s="106">
        <f t="shared" si="4"/>
        <v>0</v>
      </c>
      <c r="K88" s="106">
        <f t="shared" si="5"/>
        <v>18716.429153588739</v>
      </c>
      <c r="L88" s="106">
        <f t="shared" si="7"/>
        <v>130464.72862160899</v>
      </c>
      <c r="M88" s="106"/>
      <c r="N88" s="107"/>
      <c r="O88" s="107"/>
      <c r="P88" s="104"/>
      <c r="Q88" s="109">
        <v>0</v>
      </c>
      <c r="R88" s="109">
        <v>0</v>
      </c>
      <c r="S88" s="104" t="s">
        <v>54</v>
      </c>
      <c r="T88" s="104" t="s">
        <v>54</v>
      </c>
      <c r="U88" s="129"/>
      <c r="V88" s="129"/>
      <c r="W88" s="129"/>
      <c r="X88" s="129"/>
      <c r="Y88" s="129"/>
      <c r="Z88" s="129"/>
    </row>
    <row r="89" spans="1:26" s="128" customFormat="1" ht="12.75" customHeight="1">
      <c r="A89" s="129"/>
      <c r="B89" s="104">
        <v>53</v>
      </c>
      <c r="C89" s="105">
        <f t="shared" ca="1" si="0"/>
        <v>47209</v>
      </c>
      <c r="D89" s="106">
        <f t="shared" si="1"/>
        <v>18716.429153588739</v>
      </c>
      <c r="E89" s="106">
        <f t="shared" si="2"/>
        <v>14585.046080571121</v>
      </c>
      <c r="F89" s="106"/>
      <c r="G89" s="106"/>
      <c r="H89" s="106">
        <f t="shared" si="6"/>
        <v>4131.3830730176178</v>
      </c>
      <c r="I89" s="106">
        <f t="shared" si="3"/>
        <v>0</v>
      </c>
      <c r="J89" s="106">
        <f t="shared" si="4"/>
        <v>0</v>
      </c>
      <c r="K89" s="106">
        <f t="shared" si="5"/>
        <v>18716.429153588739</v>
      </c>
      <c r="L89" s="106">
        <f t="shared" si="7"/>
        <v>115879.68254103787</v>
      </c>
      <c r="M89" s="106"/>
      <c r="N89" s="107"/>
      <c r="O89" s="107"/>
      <c r="P89" s="104"/>
      <c r="Q89" s="109">
        <v>0</v>
      </c>
      <c r="R89" s="109">
        <v>0</v>
      </c>
      <c r="S89" s="104" t="s">
        <v>54</v>
      </c>
      <c r="T89" s="104" t="s">
        <v>54</v>
      </c>
      <c r="U89" s="129"/>
      <c r="V89" s="129"/>
      <c r="W89" s="129"/>
      <c r="X89" s="129"/>
      <c r="Y89" s="129"/>
      <c r="Z89" s="129"/>
    </row>
    <row r="90" spans="1:26" s="128" customFormat="1" ht="12.75" customHeight="1">
      <c r="A90" s="129"/>
      <c r="B90" s="104">
        <v>54</v>
      </c>
      <c r="C90" s="105">
        <f t="shared" ca="1" si="0"/>
        <v>47239</v>
      </c>
      <c r="D90" s="106">
        <f t="shared" si="1"/>
        <v>18716.429153588739</v>
      </c>
      <c r="E90" s="106">
        <f t="shared" si="2"/>
        <v>15046.90587312254</v>
      </c>
      <c r="F90" s="106"/>
      <c r="G90" s="106"/>
      <c r="H90" s="106">
        <f t="shared" si="6"/>
        <v>3669.5232804661991</v>
      </c>
      <c r="I90" s="106">
        <f t="shared" si="3"/>
        <v>0</v>
      </c>
      <c r="J90" s="106">
        <f t="shared" si="4"/>
        <v>0</v>
      </c>
      <c r="K90" s="106">
        <f t="shared" si="5"/>
        <v>18716.429153588739</v>
      </c>
      <c r="L90" s="106">
        <f t="shared" si="7"/>
        <v>100832.77666791533</v>
      </c>
      <c r="M90" s="106"/>
      <c r="N90" s="107"/>
      <c r="O90" s="107"/>
      <c r="P90" s="104"/>
      <c r="Q90" s="109">
        <v>0</v>
      </c>
      <c r="R90" s="109">
        <v>0</v>
      </c>
      <c r="S90" s="104" t="s">
        <v>54</v>
      </c>
      <c r="T90" s="104" t="s">
        <v>54</v>
      </c>
      <c r="U90" s="129"/>
      <c r="V90" s="129"/>
      <c r="W90" s="129"/>
      <c r="X90" s="129"/>
      <c r="Y90" s="129"/>
      <c r="Z90" s="129"/>
    </row>
    <row r="91" spans="1:26" s="128" customFormat="1" ht="12.75" customHeight="1">
      <c r="A91" s="129"/>
      <c r="B91" s="104">
        <v>55</v>
      </c>
      <c r="C91" s="105">
        <f t="shared" ca="1" si="0"/>
        <v>47270</v>
      </c>
      <c r="D91" s="106">
        <f t="shared" si="1"/>
        <v>18716.429153588739</v>
      </c>
      <c r="E91" s="106">
        <f t="shared" si="2"/>
        <v>15523.39122577142</v>
      </c>
      <c r="F91" s="106"/>
      <c r="G91" s="106"/>
      <c r="H91" s="106">
        <f t="shared" si="6"/>
        <v>3193.0379278173186</v>
      </c>
      <c r="I91" s="106">
        <f t="shared" si="3"/>
        <v>0</v>
      </c>
      <c r="J91" s="106">
        <f t="shared" si="4"/>
        <v>0</v>
      </c>
      <c r="K91" s="106">
        <f t="shared" si="5"/>
        <v>18716.429153588739</v>
      </c>
      <c r="L91" s="106">
        <f t="shared" si="7"/>
        <v>85309.385442143903</v>
      </c>
      <c r="M91" s="106"/>
      <c r="N91" s="107"/>
      <c r="O91" s="107"/>
      <c r="P91" s="104"/>
      <c r="Q91" s="109">
        <v>0</v>
      </c>
      <c r="R91" s="109">
        <v>0</v>
      </c>
      <c r="S91" s="104" t="s">
        <v>54</v>
      </c>
      <c r="T91" s="104" t="s">
        <v>54</v>
      </c>
      <c r="U91" s="129"/>
      <c r="V91" s="129"/>
      <c r="W91" s="129"/>
      <c r="X91" s="129"/>
      <c r="Y91" s="129"/>
      <c r="Z91" s="129"/>
    </row>
    <row r="92" spans="1:26" s="128" customFormat="1" ht="12.75" customHeight="1">
      <c r="A92" s="129"/>
      <c r="B92" s="104">
        <v>56</v>
      </c>
      <c r="C92" s="105">
        <f t="shared" ca="1" si="0"/>
        <v>47300</v>
      </c>
      <c r="D92" s="106">
        <f t="shared" si="1"/>
        <v>18716.429153588739</v>
      </c>
      <c r="E92" s="106">
        <f t="shared" si="2"/>
        <v>16014.965281254183</v>
      </c>
      <c r="F92" s="106"/>
      <c r="G92" s="106"/>
      <c r="H92" s="106">
        <f t="shared" si="6"/>
        <v>2701.463872334557</v>
      </c>
      <c r="I92" s="106">
        <f t="shared" si="3"/>
        <v>0</v>
      </c>
      <c r="J92" s="106">
        <f t="shared" si="4"/>
        <v>0</v>
      </c>
      <c r="K92" s="106">
        <f t="shared" si="5"/>
        <v>18716.429153588739</v>
      </c>
      <c r="L92" s="106">
        <f t="shared" si="7"/>
        <v>69294.420160889713</v>
      </c>
      <c r="M92" s="106"/>
      <c r="N92" s="107"/>
      <c r="O92" s="107"/>
      <c r="P92" s="104"/>
      <c r="Q92" s="109">
        <v>0</v>
      </c>
      <c r="R92" s="109">
        <v>0</v>
      </c>
      <c r="S92" s="104" t="s">
        <v>54</v>
      </c>
      <c r="T92" s="104" t="s">
        <v>54</v>
      </c>
      <c r="U92" s="129"/>
      <c r="V92" s="129"/>
      <c r="W92" s="129"/>
      <c r="X92" s="129"/>
      <c r="Y92" s="129"/>
      <c r="Z92" s="129"/>
    </row>
    <row r="93" spans="1:26" s="128" customFormat="1" ht="12.75" customHeight="1">
      <c r="A93" s="129"/>
      <c r="B93" s="104">
        <v>57</v>
      </c>
      <c r="C93" s="105">
        <f t="shared" ca="1" si="0"/>
        <v>47331</v>
      </c>
      <c r="D93" s="106">
        <f t="shared" si="1"/>
        <v>18716.429153588739</v>
      </c>
      <c r="E93" s="106">
        <f t="shared" si="2"/>
        <v>16522.105848493899</v>
      </c>
      <c r="F93" s="106"/>
      <c r="G93" s="106"/>
      <c r="H93" s="106">
        <f t="shared" si="6"/>
        <v>2194.3233050948406</v>
      </c>
      <c r="I93" s="106">
        <f t="shared" si="3"/>
        <v>0</v>
      </c>
      <c r="J93" s="106">
        <f t="shared" si="4"/>
        <v>0</v>
      </c>
      <c r="K93" s="106">
        <f t="shared" si="5"/>
        <v>18716.429153588739</v>
      </c>
      <c r="L93" s="106">
        <f t="shared" si="7"/>
        <v>52772.314312395814</v>
      </c>
      <c r="M93" s="106"/>
      <c r="N93" s="107"/>
      <c r="O93" s="107"/>
      <c r="P93" s="104"/>
      <c r="Q93" s="109">
        <v>0</v>
      </c>
      <c r="R93" s="109">
        <v>0</v>
      </c>
      <c r="S93" s="104" t="s">
        <v>54</v>
      </c>
      <c r="T93" s="104" t="s">
        <v>54</v>
      </c>
      <c r="U93" s="129"/>
      <c r="V93" s="129"/>
      <c r="W93" s="129"/>
      <c r="X93" s="129"/>
      <c r="Y93" s="129"/>
      <c r="Z93" s="129"/>
    </row>
    <row r="94" spans="1:26" s="128" customFormat="1" ht="12.75" customHeight="1">
      <c r="A94" s="129"/>
      <c r="B94" s="104">
        <v>58</v>
      </c>
      <c r="C94" s="105">
        <f t="shared" ca="1" si="0"/>
        <v>47362</v>
      </c>
      <c r="D94" s="106">
        <f t="shared" si="1"/>
        <v>18716.429153588739</v>
      </c>
      <c r="E94" s="106">
        <f t="shared" si="2"/>
        <v>17045.30586702954</v>
      </c>
      <c r="F94" s="106"/>
      <c r="G94" s="106"/>
      <c r="H94" s="106">
        <f t="shared" si="6"/>
        <v>1671.1232865592008</v>
      </c>
      <c r="I94" s="106">
        <f t="shared" si="3"/>
        <v>0</v>
      </c>
      <c r="J94" s="106">
        <f t="shared" si="4"/>
        <v>0</v>
      </c>
      <c r="K94" s="106">
        <f t="shared" si="5"/>
        <v>18716.429153588739</v>
      </c>
      <c r="L94" s="106">
        <f t="shared" si="7"/>
        <v>35727.008445366271</v>
      </c>
      <c r="M94" s="106"/>
      <c r="N94" s="107"/>
      <c r="O94" s="107"/>
      <c r="P94" s="104"/>
      <c r="Q94" s="109">
        <v>0</v>
      </c>
      <c r="R94" s="109">
        <v>0</v>
      </c>
      <c r="S94" s="104" t="s">
        <v>54</v>
      </c>
      <c r="T94" s="104" t="s">
        <v>54</v>
      </c>
      <c r="U94" s="129"/>
      <c r="V94" s="129"/>
      <c r="W94" s="129"/>
      <c r="X94" s="129"/>
      <c r="Y94" s="129"/>
      <c r="Z94" s="129"/>
    </row>
    <row r="95" spans="1:26" s="128" customFormat="1" ht="12.75" customHeight="1">
      <c r="A95" s="129"/>
      <c r="B95" s="104">
        <v>59</v>
      </c>
      <c r="C95" s="105">
        <f t="shared" ca="1" si="0"/>
        <v>47392</v>
      </c>
      <c r="D95" s="106">
        <f t="shared" si="1"/>
        <v>18716.429153588739</v>
      </c>
      <c r="E95" s="106">
        <f t="shared" si="2"/>
        <v>17585.073886152139</v>
      </c>
      <c r="F95" s="106"/>
      <c r="G95" s="106"/>
      <c r="H95" s="106">
        <f t="shared" si="6"/>
        <v>1131.3552674365985</v>
      </c>
      <c r="I95" s="106">
        <f t="shared" si="3"/>
        <v>0</v>
      </c>
      <c r="J95" s="106">
        <f t="shared" si="4"/>
        <v>0</v>
      </c>
      <c r="K95" s="106">
        <f t="shared" si="5"/>
        <v>18716.429153588739</v>
      </c>
      <c r="L95" s="106">
        <f t="shared" si="7"/>
        <v>18141.934559214133</v>
      </c>
      <c r="M95" s="106"/>
      <c r="N95" s="107"/>
      <c r="O95" s="107"/>
      <c r="P95" s="104"/>
      <c r="Q95" s="109">
        <v>0</v>
      </c>
      <c r="R95" s="109">
        <v>0</v>
      </c>
      <c r="S95" s="104" t="s">
        <v>54</v>
      </c>
      <c r="T95" s="104" t="s">
        <v>54</v>
      </c>
      <c r="U95" s="129"/>
      <c r="V95" s="129"/>
      <c r="W95" s="129"/>
      <c r="X95" s="129"/>
      <c r="Y95" s="129"/>
      <c r="Z95" s="129"/>
    </row>
    <row r="96" spans="1:26" s="128" customFormat="1" ht="12.75" customHeight="1">
      <c r="A96" s="129"/>
      <c r="B96" s="104">
        <v>60</v>
      </c>
      <c r="C96" s="105">
        <f t="shared" ca="1" si="0"/>
        <v>47423</v>
      </c>
      <c r="D96" s="106">
        <f t="shared" si="1"/>
        <v>18716.429153588739</v>
      </c>
      <c r="E96" s="106">
        <f t="shared" si="2"/>
        <v>18141.934559213623</v>
      </c>
      <c r="F96" s="106"/>
      <c r="G96" s="106"/>
      <c r="H96" s="106">
        <f t="shared" si="6"/>
        <v>574.49459437511416</v>
      </c>
      <c r="I96" s="106">
        <f t="shared" si="3"/>
        <v>0</v>
      </c>
      <c r="J96" s="106">
        <f t="shared" si="4"/>
        <v>0</v>
      </c>
      <c r="K96" s="106">
        <f t="shared" si="5"/>
        <v>18716.429153588739</v>
      </c>
      <c r="L96" s="106">
        <f t="shared" si="7"/>
        <v>5.0931703299283981E-10</v>
      </c>
      <c r="M96" s="106"/>
      <c r="N96" s="107"/>
      <c r="O96" s="107"/>
      <c r="P96" s="104"/>
      <c r="Q96" s="109">
        <v>0</v>
      </c>
      <c r="R96" s="109">
        <v>0</v>
      </c>
      <c r="S96" s="104" t="s">
        <v>54</v>
      </c>
      <c r="T96" s="104" t="s">
        <v>54</v>
      </c>
      <c r="U96" s="129"/>
      <c r="V96" s="129"/>
      <c r="W96" s="129"/>
      <c r="X96" s="129"/>
      <c r="Y96" s="129"/>
      <c r="Z96" s="129"/>
    </row>
    <row r="97" spans="1:26" ht="15" customHeight="1">
      <c r="A97" s="21"/>
      <c r="B97" s="152" t="s">
        <v>55</v>
      </c>
      <c r="C97" s="150"/>
      <c r="D97" s="111">
        <f>SUM(D37:D96)</f>
        <v>1122985.7492153239</v>
      </c>
      <c r="E97" s="111">
        <f>SUM(E37:E96)</f>
        <v>499999.99999999977</v>
      </c>
      <c r="F97" s="111"/>
      <c r="G97" s="111"/>
      <c r="H97" s="111">
        <f>SUM(H37:H96)</f>
        <v>622985.74921532441</v>
      </c>
      <c r="I97" s="111">
        <f>SUM(I37:I96)</f>
        <v>0</v>
      </c>
      <c r="J97" s="111">
        <f>SUM(J37:J96)</f>
        <v>0</v>
      </c>
      <c r="K97" s="111">
        <f>SUM(K37:K96)</f>
        <v>1122985.7492153239</v>
      </c>
      <c r="L97" s="111"/>
      <c r="M97" s="111"/>
      <c r="N97" s="112"/>
      <c r="O97" s="112"/>
      <c r="P97" s="113"/>
      <c r="Q97" s="114">
        <v>0</v>
      </c>
      <c r="R97" s="114">
        <v>0</v>
      </c>
      <c r="S97" s="115">
        <f ca="1">E29</f>
        <v>0.45323905348777771</v>
      </c>
      <c r="T97" s="111">
        <f>E31</f>
        <v>1122985.7492153239</v>
      </c>
      <c r="U97" s="21"/>
      <c r="V97" s="21"/>
      <c r="W97" s="21"/>
      <c r="X97" s="21"/>
      <c r="Y97" s="21"/>
      <c r="Z97" s="21"/>
    </row>
    <row r="98" spans="1:26" ht="15" hidden="1" customHeight="1">
      <c r="A98" s="21"/>
      <c r="B98" s="73"/>
      <c r="C98" s="73"/>
      <c r="D98" s="73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27"/>
      <c r="P98" s="27"/>
      <c r="Q98" s="27"/>
      <c r="R98" s="73"/>
      <c r="S98" s="73"/>
      <c r="T98" s="73"/>
      <c r="U98" s="21"/>
      <c r="V98" s="21"/>
      <c r="W98" s="21"/>
      <c r="X98" s="21"/>
      <c r="Y98" s="21"/>
      <c r="Z98" s="21"/>
    </row>
    <row r="99" spans="1:26" ht="15" hidden="1" customHeight="1">
      <c r="A99" s="21"/>
      <c r="B99" s="73"/>
      <c r="C99" s="153" t="s">
        <v>56</v>
      </c>
      <c r="D99" s="149"/>
      <c r="E99" s="149"/>
      <c r="F99" s="149"/>
      <c r="G99" s="149"/>
      <c r="H99" s="149"/>
      <c r="I99" s="149"/>
      <c r="J99" s="150"/>
      <c r="K99" s="117">
        <f>D97-E11+E12+J97</f>
        <v>622985.74921532394</v>
      </c>
      <c r="L99" s="118"/>
      <c r="M99" s="73"/>
      <c r="N99" s="73"/>
      <c r="O99" s="27"/>
      <c r="P99" s="27"/>
      <c r="Q99" s="27"/>
      <c r="R99" s="73"/>
      <c r="S99" s="73"/>
      <c r="T99" s="73"/>
      <c r="U99" s="21"/>
      <c r="V99" s="21"/>
      <c r="W99" s="21"/>
      <c r="X99" s="21"/>
      <c r="Y99" s="21"/>
      <c r="Z99" s="21"/>
    </row>
    <row r="100" spans="1:26" ht="15" hidden="1" customHeight="1">
      <c r="A100" s="21"/>
      <c r="B100" s="22"/>
      <c r="C100" s="22"/>
      <c r="D100" s="22"/>
      <c r="E100" s="154" t="s">
        <v>57</v>
      </c>
      <c r="F100" s="138"/>
      <c r="G100" s="138"/>
      <c r="H100" s="138"/>
      <c r="I100" s="138"/>
      <c r="J100" s="155"/>
      <c r="K100" s="119">
        <f ca="1">XIRR(D36:D96,C36:C96)</f>
        <v>0.45323905348777771</v>
      </c>
      <c r="L100" s="119"/>
      <c r="M100" s="22"/>
      <c r="N100" s="22"/>
      <c r="O100" s="120"/>
      <c r="P100" s="28"/>
      <c r="Q100" s="28"/>
      <c r="R100" s="22"/>
      <c r="S100" s="22"/>
      <c r="T100" s="22"/>
      <c r="U100" s="21"/>
      <c r="V100" s="21"/>
      <c r="W100" s="21"/>
      <c r="X100" s="21"/>
      <c r="Y100" s="21"/>
      <c r="Z100" s="21"/>
    </row>
    <row r="101" spans="1:26" ht="14.25" hidden="1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121">
        <f>K99/E11</f>
        <v>1.2459714984306478</v>
      </c>
      <c r="L101" s="21"/>
      <c r="M101" s="21"/>
      <c r="N101" s="21"/>
      <c r="O101" s="122"/>
      <c r="P101" s="46"/>
      <c r="Q101" s="46"/>
      <c r="R101" s="21"/>
      <c r="S101" s="21"/>
      <c r="T101" s="21"/>
      <c r="U101" s="21"/>
      <c r="V101" s="21"/>
      <c r="W101" s="21"/>
      <c r="X101" s="21"/>
      <c r="Y101" s="21"/>
      <c r="Z101" s="21"/>
    </row>
    <row r="102" spans="1:26" ht="12.75" hidden="1" customHeight="1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122"/>
      <c r="P102" s="46"/>
      <c r="Q102" s="46"/>
      <c r="R102" s="21"/>
      <c r="S102" s="21"/>
      <c r="T102" s="21"/>
      <c r="U102" s="21"/>
      <c r="V102" s="21"/>
      <c r="W102" s="21"/>
      <c r="X102" s="21"/>
      <c r="Y102" s="21"/>
      <c r="Z102" s="21"/>
    </row>
    <row r="103" spans="1:26" ht="12.75" customHeight="1">
      <c r="A103" s="21"/>
      <c r="B103" s="21"/>
      <c r="C103" s="21"/>
      <c r="D103" s="21"/>
      <c r="E103" s="21"/>
      <c r="F103" s="21"/>
      <c r="G103" s="21"/>
      <c r="H103" s="21"/>
      <c r="I103" s="123"/>
      <c r="J103" s="21"/>
      <c r="K103" s="21"/>
      <c r="L103" s="21"/>
      <c r="M103" s="21"/>
      <c r="N103" s="21"/>
      <c r="O103" s="122"/>
      <c r="P103" s="46"/>
      <c r="Q103" s="46"/>
      <c r="R103" s="21"/>
      <c r="S103" s="21"/>
      <c r="T103" s="21"/>
      <c r="U103" s="21"/>
      <c r="V103" s="21"/>
      <c r="W103" s="21"/>
      <c r="X103" s="21"/>
      <c r="Y103" s="21"/>
      <c r="Z103" s="21"/>
    </row>
    <row r="104" spans="1:26" ht="12.7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122"/>
      <c r="P104" s="46"/>
      <c r="Q104" s="46"/>
      <c r="R104" s="21"/>
      <c r="S104" s="21"/>
      <c r="T104" s="21"/>
      <c r="U104" s="21"/>
      <c r="V104" s="21"/>
      <c r="W104" s="21"/>
      <c r="X104" s="21"/>
      <c r="Y104" s="21"/>
      <c r="Z104" s="21"/>
    </row>
    <row r="105" spans="1:26" ht="12.7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122"/>
      <c r="P105" s="46"/>
      <c r="Q105" s="46"/>
      <c r="R105" s="21"/>
      <c r="S105" s="21"/>
      <c r="T105" s="21"/>
      <c r="U105" s="21"/>
      <c r="V105" s="21"/>
      <c r="W105" s="21"/>
      <c r="X105" s="21"/>
      <c r="Y105" s="21"/>
      <c r="Z105" s="21"/>
    </row>
    <row r="106" spans="1:26" ht="12.75" hidden="1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122"/>
      <c r="P106" s="46"/>
      <c r="Q106" s="46"/>
      <c r="R106" s="21"/>
      <c r="S106" s="21"/>
      <c r="T106" s="21"/>
      <c r="U106" s="21"/>
      <c r="V106" s="21"/>
      <c r="W106" s="21"/>
      <c r="X106" s="21"/>
      <c r="Y106" s="21"/>
      <c r="Z106" s="21"/>
    </row>
    <row r="107" spans="1:26" ht="12.75" hidden="1" customHeight="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122"/>
      <c r="P107" s="46"/>
      <c r="Q107" s="46"/>
      <c r="R107" s="21"/>
      <c r="S107" s="21"/>
      <c r="T107" s="21"/>
      <c r="U107" s="21"/>
      <c r="V107" s="21"/>
      <c r="W107" s="21"/>
      <c r="X107" s="21"/>
      <c r="Y107" s="21"/>
      <c r="Z107" s="21"/>
    </row>
    <row r="108" spans="1:26" ht="12.75" hidden="1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122"/>
      <c r="P108" s="46"/>
      <c r="Q108" s="46"/>
      <c r="R108" s="21"/>
      <c r="S108" s="21"/>
      <c r="T108" s="21"/>
      <c r="U108" s="21"/>
      <c r="V108" s="21"/>
      <c r="W108" s="21"/>
      <c r="X108" s="21"/>
      <c r="Y108" s="21"/>
      <c r="Z108" s="21"/>
    </row>
    <row r="109" spans="1:26" ht="12.75" hidden="1" customHeight="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122"/>
      <c r="P109" s="46"/>
      <c r="Q109" s="46"/>
      <c r="R109" s="21"/>
      <c r="S109" s="21"/>
      <c r="T109" s="21"/>
      <c r="U109" s="21"/>
      <c r="V109" s="21"/>
      <c r="W109" s="21"/>
      <c r="X109" s="21"/>
      <c r="Y109" s="21"/>
      <c r="Z109" s="21"/>
    </row>
    <row r="110" spans="1:26" ht="12.75" hidden="1" customHeight="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122"/>
      <c r="P110" s="46"/>
      <c r="Q110" s="46"/>
      <c r="R110" s="21"/>
      <c r="S110" s="21"/>
      <c r="T110" s="21"/>
      <c r="U110" s="21"/>
      <c r="V110" s="21"/>
      <c r="W110" s="21"/>
      <c r="X110" s="21"/>
      <c r="Y110" s="21"/>
      <c r="Z110" s="21"/>
    </row>
    <row r="111" spans="1:26" ht="12.75" hidden="1" customHeight="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122"/>
      <c r="P111" s="46"/>
      <c r="Q111" s="46"/>
      <c r="R111" s="21"/>
      <c r="S111" s="21"/>
      <c r="T111" s="21"/>
      <c r="U111" s="21"/>
      <c r="V111" s="21"/>
      <c r="W111" s="21"/>
      <c r="X111" s="21"/>
      <c r="Y111" s="21"/>
      <c r="Z111" s="21"/>
    </row>
    <row r="112" spans="1:26" ht="12.75" hidden="1" customHeight="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122"/>
      <c r="P112" s="46"/>
      <c r="Q112" s="46"/>
      <c r="R112" s="21"/>
      <c r="S112" s="21"/>
      <c r="T112" s="21"/>
      <c r="U112" s="21"/>
      <c r="V112" s="21"/>
      <c r="W112" s="21"/>
      <c r="X112" s="21"/>
      <c r="Y112" s="21"/>
      <c r="Z112" s="21"/>
    </row>
    <row r="113" spans="1:26" ht="12.75" hidden="1" customHeight="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122"/>
      <c r="P113" s="46"/>
      <c r="Q113" s="46"/>
      <c r="R113" s="21"/>
      <c r="S113" s="21"/>
      <c r="T113" s="21"/>
      <c r="U113" s="21"/>
      <c r="V113" s="21"/>
      <c r="W113" s="21"/>
      <c r="X113" s="21"/>
      <c r="Y113" s="21"/>
      <c r="Z113" s="21"/>
    </row>
    <row r="114" spans="1:26" ht="12.75" hidden="1" customHeight="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122"/>
      <c r="P114" s="46"/>
      <c r="Q114" s="46"/>
      <c r="R114" s="21"/>
      <c r="S114" s="21"/>
      <c r="T114" s="21"/>
      <c r="U114" s="21"/>
      <c r="V114" s="21"/>
      <c r="W114" s="21"/>
      <c r="X114" s="21"/>
      <c r="Y114" s="21"/>
      <c r="Z114" s="21"/>
    </row>
    <row r="115" spans="1:26" ht="12.75" hidden="1" customHeight="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122"/>
      <c r="P115" s="46"/>
      <c r="Q115" s="46"/>
      <c r="R115" s="21"/>
      <c r="S115" s="21"/>
      <c r="T115" s="21"/>
      <c r="U115" s="21"/>
      <c r="V115" s="21"/>
      <c r="W115" s="21"/>
      <c r="X115" s="21"/>
      <c r="Y115" s="21"/>
      <c r="Z115" s="21"/>
    </row>
    <row r="116" spans="1:26" ht="12.75" hidden="1" customHeight="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122"/>
      <c r="P116" s="46"/>
      <c r="Q116" s="46"/>
      <c r="R116" s="21"/>
      <c r="S116" s="21"/>
      <c r="T116" s="21"/>
      <c r="U116" s="21"/>
      <c r="V116" s="21"/>
      <c r="W116" s="21"/>
      <c r="X116" s="21"/>
      <c r="Y116" s="21"/>
      <c r="Z116" s="21"/>
    </row>
    <row r="117" spans="1:26" ht="12.75" hidden="1" customHeight="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122"/>
      <c r="P117" s="46"/>
      <c r="Q117" s="46"/>
      <c r="R117" s="21"/>
      <c r="S117" s="21"/>
      <c r="T117" s="21"/>
      <c r="U117" s="21"/>
      <c r="V117" s="21"/>
      <c r="W117" s="21"/>
      <c r="X117" s="21"/>
      <c r="Y117" s="21"/>
      <c r="Z117" s="21"/>
    </row>
    <row r="118" spans="1:26" ht="12.75" hidden="1" customHeight="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spans="1:26" ht="12.75" hidden="1" customHeight="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spans="1:26" ht="12.75" hidden="1" customHeight="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spans="1:26" ht="12.75" hidden="1" customHeight="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spans="1:26" ht="12.75" hidden="1" customHeight="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spans="1:26" ht="12.75" hidden="1" customHeight="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spans="1:26" ht="12.75" hidden="1" customHeight="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spans="1:26" ht="12.75" hidden="1" customHeight="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spans="1:26" ht="12.75" hidden="1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spans="1:26" ht="12.75" hidden="1" customHeight="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spans="1:26" ht="12.75" hidden="1" customHeight="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spans="1:26" ht="12.75" hidden="1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spans="1:26" ht="12.75" hidden="1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spans="1:26" ht="12.75" hidden="1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spans="1:26" ht="12.75" hidden="1" customHeight="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spans="1:26" ht="12.75" hidden="1" customHeight="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spans="1:26" ht="12.75" hidden="1" customHeight="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spans="1:26" ht="12.75" hidden="1" customHeight="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spans="1:26" ht="12.75" hidden="1" customHeight="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spans="1:26" ht="12.75" hidden="1" customHeight="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spans="1:26" ht="12.75" hidden="1" customHeight="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spans="1:26" ht="12.75" hidden="1" customHeight="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spans="1:26" ht="12.75" hidden="1" customHeight="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spans="1:26" ht="12.75" hidden="1" customHeight="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spans="1:26" ht="12.75" hidden="1" customHeight="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spans="1:26" ht="12.75" hidden="1" customHeight="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spans="1:26" ht="12.75" hidden="1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spans="1:26" ht="12.75" hidden="1" customHeight="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spans="1:26" ht="12.75" hidden="1" customHeight="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spans="1:26" ht="12.75" hidden="1" customHeight="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spans="1:26" ht="12.75" hidden="1" customHeight="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spans="1:26" ht="12.75" hidden="1" customHeight="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spans="1:26" ht="12.75" hidden="1" customHeight="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spans="1:26" ht="12.75" hidden="1" customHeight="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spans="1:26" ht="12.75" hidden="1" customHeight="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spans="1:26" ht="12.75" hidden="1" customHeight="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spans="1:26" ht="12.75" hidden="1" customHeight="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spans="1:26" ht="12.75" hidden="1" customHeight="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12.75" hidden="1" customHeight="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spans="1:26" ht="12.75" hidden="1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spans="1:26" ht="12.75" hidden="1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spans="1:26" ht="12.75" hidden="1" customHeight="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spans="1:26" ht="12.75" hidden="1" customHeight="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spans="1:26" ht="12.75" hidden="1" customHeight="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spans="1:26" ht="12.75" hidden="1" customHeight="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spans="1:26" ht="12.75" hidden="1" customHeight="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spans="1:26" ht="12.75" hidden="1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spans="1:26" ht="12.75" hidden="1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spans="1:26" ht="12.75" hidden="1" customHeight="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spans="1:26" ht="12.75" hidden="1" customHeight="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spans="1:26" ht="12.75" hidden="1" customHeight="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spans="1:26" ht="12.75" hidden="1" customHeight="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spans="1:26" ht="12.75" hidden="1" customHeight="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spans="1:26" ht="12.75" hidden="1" customHeight="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spans="1:26" ht="12.75" hidden="1" customHeight="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spans="1:26" ht="12.75" hidden="1" customHeight="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spans="1:26" ht="12.75" hidden="1" customHeight="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spans="1:26" ht="12.75" hidden="1" customHeight="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spans="1:26" ht="12.75" hidden="1" customHeight="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spans="1:26" ht="12.75" hidden="1" customHeight="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spans="1:26" ht="12.75" hidden="1" customHeight="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spans="1:26" ht="12.75" hidden="1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spans="1:26" ht="12.75" hidden="1" customHeight="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spans="1:26" ht="12.75" hidden="1" customHeight="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spans="1:26" ht="12.75" hidden="1" customHeight="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spans="1:26" ht="12.75" hidden="1" customHeight="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spans="1:26" ht="12.75" hidden="1" customHeight="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spans="1:26" ht="12.75" hidden="1" customHeight="1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spans="1:26" ht="12.75" hidden="1" customHeight="1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spans="1:26" ht="12.75" hidden="1" customHeight="1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spans="1:26" ht="12.75" hidden="1" customHeight="1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spans="1:26" ht="12.75" hidden="1" customHeight="1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spans="1:26" ht="12.75" hidden="1" customHeight="1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spans="1:26" ht="12.75" hidden="1" customHeight="1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spans="1:26" ht="12.75" hidden="1" customHeight="1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spans="1:26" ht="12.75" hidden="1" customHeight="1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spans="1:26" ht="12.75" hidden="1" customHeight="1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spans="1:26" ht="12.75" hidden="1" customHeight="1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spans="1:26" ht="12.75" hidden="1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spans="1:26" ht="12.75" hidden="1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spans="1:26" ht="12.75" hidden="1" customHeight="1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spans="1:26" ht="12.75" hidden="1" customHeight="1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spans="1:26" ht="12.75" hidden="1" customHeight="1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spans="1:26" ht="12.75" hidden="1" customHeight="1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spans="1:26" ht="12.75" hidden="1" customHeight="1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spans="1:26" ht="12.75" hidden="1" customHeight="1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spans="1:26" ht="12.75" hidden="1" customHeight="1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spans="1:26" ht="12.75" hidden="1" customHeight="1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spans="1:26" ht="12.75" hidden="1" customHeight="1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spans="1:26" ht="12.75" hidden="1" customHeight="1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spans="1:26" ht="12.75" hidden="1" customHeight="1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spans="1:26" ht="12.75" hidden="1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spans="1:26" ht="12.75" hidden="1" customHeight="1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spans="1:26" ht="12.75" hidden="1" customHeight="1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spans="1:26" ht="12.75" hidden="1" customHeight="1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spans="1:26" ht="12.75" hidden="1" customHeight="1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spans="1:26" ht="12.75" hidden="1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spans="1:26" ht="12.75" hidden="1" customHeight="1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spans="1:26" ht="12.75" hidden="1" customHeight="1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spans="1:26" ht="12.75" hidden="1" customHeight="1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spans="1:26" ht="12.75" hidden="1" customHeight="1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spans="1:26" ht="12.75" hidden="1" customHeight="1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spans="1:26" ht="12.75" hidden="1" customHeight="1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spans="1:26" ht="12.75" hidden="1" customHeight="1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</row>
    <row r="222" spans="1:26" ht="12.75" hidden="1" customHeight="1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</row>
    <row r="223" spans="1:26" ht="12.75" hidden="1" customHeight="1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</row>
    <row r="224" spans="1:26" ht="12.75" hidden="1" customHeight="1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</row>
    <row r="225" spans="1:26" ht="12.75" hidden="1" customHeight="1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</row>
    <row r="226" spans="1:26" ht="12.75" hidden="1" customHeight="1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</row>
    <row r="227" spans="1:26" ht="12.75" hidden="1" customHeight="1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</row>
    <row r="228" spans="1:26" ht="12.75" hidden="1" customHeight="1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</row>
    <row r="229" spans="1:26" ht="12.75" hidden="1" customHeight="1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</row>
    <row r="230" spans="1:26" ht="12.75" hidden="1" customHeight="1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</row>
    <row r="231" spans="1:26" ht="12.75" hidden="1" customHeight="1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</row>
    <row r="232" spans="1:26" ht="12.75" hidden="1" customHeight="1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</row>
    <row r="233" spans="1:26" ht="12.75" hidden="1" customHeight="1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</row>
    <row r="234" spans="1:26" ht="12.75" hidden="1" customHeight="1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</row>
    <row r="235" spans="1:26" ht="12.75" hidden="1" customHeight="1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</row>
    <row r="236" spans="1:26" ht="12.75" hidden="1" customHeight="1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</row>
    <row r="237" spans="1:26" ht="12.75" hidden="1" customHeight="1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</row>
    <row r="238" spans="1:26" ht="12.75" hidden="1" customHeight="1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</row>
    <row r="239" spans="1:26" ht="12.75" hidden="1" customHeight="1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</row>
    <row r="240" spans="1:26" ht="12.75" hidden="1" customHeight="1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</row>
    <row r="241" spans="1:26" ht="12.75" hidden="1" customHeight="1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</row>
    <row r="242" spans="1:26" ht="12.75" hidden="1" customHeight="1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</row>
    <row r="243" spans="1:26" ht="12.75" hidden="1" customHeight="1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</row>
    <row r="244" spans="1:26" ht="12.75" hidden="1" customHeight="1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</row>
    <row r="245" spans="1:26" ht="12.75" hidden="1" customHeight="1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</row>
    <row r="246" spans="1:26" ht="12.75" hidden="1" customHeight="1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12.75" hidden="1" customHeight="1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</row>
    <row r="248" spans="1:26" ht="12.75" hidden="1" customHeight="1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  <row r="249" spans="1:26" ht="12.75" hidden="1" customHeight="1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</row>
    <row r="250" spans="1:26" ht="12.75" hidden="1" customHeight="1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</row>
    <row r="251" spans="1:26" ht="12.75" hidden="1" customHeight="1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</row>
    <row r="252" spans="1:26" ht="12.75" hidden="1" customHeight="1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</row>
    <row r="253" spans="1:26" ht="12.75" hidden="1" customHeight="1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</row>
    <row r="254" spans="1:26" ht="12.75" hidden="1" customHeight="1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</row>
    <row r="255" spans="1:26" ht="12.75" hidden="1" customHeight="1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</row>
    <row r="256" spans="1:26" ht="12.75" hidden="1" customHeight="1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</row>
    <row r="257" spans="1:26" ht="12.75" hidden="1" customHeight="1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</row>
    <row r="258" spans="1:26" ht="12.75" hidden="1" customHeight="1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</row>
    <row r="259" spans="1:26" ht="12.75" hidden="1" customHeight="1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</row>
    <row r="260" spans="1:26" ht="12.75" hidden="1" customHeight="1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</row>
    <row r="261" spans="1:26" ht="12.75" hidden="1" customHeight="1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</row>
    <row r="262" spans="1:26" ht="12.75" hidden="1" customHeight="1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</row>
    <row r="263" spans="1:26" ht="12.75" hidden="1" customHeight="1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</row>
    <row r="264" spans="1:26" ht="12.75" hidden="1" customHeight="1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</row>
    <row r="265" spans="1:26" ht="12.75" hidden="1" customHeight="1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</row>
    <row r="266" spans="1:26" ht="12.75" hidden="1" customHeight="1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</row>
    <row r="267" spans="1:26" ht="12.75" hidden="1" customHeight="1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</row>
    <row r="268" spans="1:26" ht="12.75" hidden="1" customHeight="1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</row>
    <row r="269" spans="1:26" ht="12.75" hidden="1" customHeight="1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</row>
    <row r="270" spans="1:26" ht="12.75" hidden="1" customHeight="1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</row>
    <row r="271" spans="1:26" ht="12.75" hidden="1" customHeight="1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</row>
    <row r="272" spans="1:26" ht="12.75" hidden="1" customHeight="1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</row>
    <row r="273" spans="1:26" ht="12.75" hidden="1" customHeight="1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</row>
    <row r="274" spans="1:26" ht="12.75" hidden="1" customHeight="1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</row>
    <row r="275" spans="1:26" ht="12.75" hidden="1" customHeight="1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</row>
    <row r="276" spans="1:26" ht="12.75" hidden="1" customHeight="1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</row>
    <row r="277" spans="1:26" ht="12.75" hidden="1" customHeight="1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</row>
    <row r="278" spans="1:26" ht="12.75" hidden="1" customHeight="1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</row>
    <row r="279" spans="1:26" ht="12.75" hidden="1" customHeight="1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</row>
    <row r="280" spans="1:26" ht="12.75" hidden="1" customHeight="1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</row>
    <row r="281" spans="1:26" ht="12.75" hidden="1" customHeight="1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</row>
    <row r="282" spans="1:26" ht="12.75" hidden="1" customHeight="1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</row>
    <row r="283" spans="1:26" ht="12.75" hidden="1" customHeight="1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</row>
    <row r="284" spans="1:26" ht="12.75" hidden="1" customHeight="1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</row>
    <row r="285" spans="1:26" ht="12.75" hidden="1" customHeight="1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</row>
    <row r="286" spans="1:26" ht="12.75" hidden="1" customHeight="1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</row>
    <row r="287" spans="1:26" ht="12.75" hidden="1" customHeight="1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</row>
    <row r="288" spans="1:26" ht="12.75" hidden="1" customHeight="1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</row>
    <row r="289" spans="1:26" ht="12.75" hidden="1" customHeight="1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</row>
    <row r="290" spans="1:26" ht="12.75" hidden="1" customHeight="1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</row>
    <row r="291" spans="1:26" ht="12.75" hidden="1" customHeight="1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</row>
    <row r="292" spans="1:26" ht="12.75" hidden="1" customHeight="1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</row>
    <row r="293" spans="1:26" ht="12.75" hidden="1" customHeight="1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</row>
    <row r="294" spans="1:26" ht="12.75" hidden="1" customHeight="1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spans="1:26" ht="12.75" hidden="1" customHeight="1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spans="1:26" ht="12.75" hidden="1" customHeight="1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spans="1:26" ht="12.75" hidden="1" customHeight="1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spans="1:26" ht="12.75" hidden="1" customHeight="1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spans="1:26" ht="12.75" hidden="1" customHeight="1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spans="1:26" ht="12.75" hidden="1" customHeight="1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spans="1:26" ht="12.75" hidden="1" customHeight="1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spans="1:26" ht="12.75" hidden="1" customHeight="1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spans="1:26" ht="12.75" hidden="1" customHeight="1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spans="1:26" ht="12.75" hidden="1" customHeight="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spans="1:26" ht="12.75" hidden="1" customHeight="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spans="1:26" ht="12.75" hidden="1" customHeight="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spans="1:26" ht="12.75" hidden="1" customHeight="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spans="1:26" ht="12.75" hidden="1" customHeight="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spans="1:26" ht="12.75" hidden="1" customHeight="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spans="1:26" ht="12.75" hidden="1" customHeight="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spans="1:26" ht="12.75" hidden="1" customHeight="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spans="1:26" ht="12.75" hidden="1" customHeight="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spans="1:26" ht="12.75" hidden="1" customHeight="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spans="1:26" ht="12.75" hidden="1" customHeight="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spans="1:26" ht="12.75" hidden="1" customHeight="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spans="1:26" ht="12.75" hidden="1" customHeight="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spans="1:26" ht="12.75" hidden="1" customHeight="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spans="1:26" ht="12.75" hidden="1" customHeight="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spans="1:26" ht="12.75" hidden="1" customHeight="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spans="1:26" ht="12.75" hidden="1" customHeight="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spans="1:26" ht="12.75" hidden="1" customHeight="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spans="1:26" ht="12.75" hidden="1" customHeight="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spans="1:26" ht="12.75" hidden="1" customHeight="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spans="1:26" ht="12.75" hidden="1" customHeight="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spans="1:26" ht="12.75" hidden="1" customHeight="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spans="1:26" ht="12.75" hidden="1" customHeight="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spans="1:26" ht="12.75" hidden="1" customHeight="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spans="1:26" ht="12.75" hidden="1" customHeight="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spans="1:26" ht="12.75" hidden="1" customHeight="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spans="1:26" ht="12.75" hidden="1" customHeight="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spans="1:26" ht="12.75" hidden="1" customHeight="1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spans="1:26" ht="12.75" hidden="1" customHeight="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spans="1:26" ht="12.75" hidden="1" customHeight="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spans="1:26" ht="12.75" hidden="1" customHeight="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spans="1:26" ht="12.75" hidden="1" customHeight="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spans="1:26" ht="12.75" hidden="1" customHeight="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spans="1:26" ht="12.75" hidden="1" customHeight="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spans="1:26" ht="12.75" hidden="1" customHeight="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spans="1:26" ht="12.75" hidden="1" customHeight="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spans="1:26" ht="12.75" hidden="1" customHeight="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spans="1:26" ht="12.75" hidden="1" customHeight="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spans="1:26" ht="12.75" hidden="1" customHeight="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spans="1:26" ht="12.75" hidden="1" customHeight="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spans="1:26" ht="12.75" hidden="1" customHeight="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spans="1:26" ht="12.75" hidden="1" customHeight="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spans="1:26" ht="12.75" hidden="1" customHeight="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spans="1:26" ht="12.75" hidden="1" customHeight="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spans="1:26" ht="12.75" hidden="1" customHeight="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spans="1:26" ht="12.75" hidden="1" customHeight="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spans="1:26" ht="12.75" hidden="1" customHeight="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spans="1:26" ht="12.75" hidden="1" customHeight="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spans="1:26" ht="12.75" hidden="1" customHeight="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spans="1:26" ht="12.75" hidden="1" customHeight="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spans="1:26" ht="12.75" hidden="1" customHeight="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spans="1:26" ht="12.75" hidden="1" customHeight="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spans="1:26" ht="12.75" hidden="1" customHeight="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spans="1:26" ht="12.75" hidden="1" customHeight="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spans="1:26" ht="12.75" hidden="1" customHeight="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spans="1:26" ht="12.75" hidden="1" customHeight="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spans="1:26" ht="12.75" hidden="1" customHeight="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spans="1:26" ht="12.75" hidden="1" customHeight="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spans="1:26" ht="12.75" hidden="1" customHeight="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spans="1:26" ht="12.75" hidden="1" customHeight="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spans="1:26" ht="12.75" hidden="1" customHeight="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spans="1:26" ht="12.75" hidden="1" customHeight="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spans="1:26" ht="12.75" hidden="1" customHeight="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spans="1:26" ht="12.75" hidden="1" customHeight="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spans="1:26" ht="12.75" hidden="1" customHeight="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spans="1:26" ht="12.75" hidden="1" customHeight="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spans="1:26" ht="12.75" hidden="1" customHeight="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spans="1:26" ht="12.75" hidden="1" customHeight="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spans="1:26" ht="12.75" hidden="1" customHeight="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spans="1:26" ht="12.75" hidden="1" customHeight="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spans="1:26" ht="12.75" hidden="1" customHeight="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spans="1:26" ht="12.75" hidden="1" customHeight="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spans="1:26" ht="12.75" hidden="1" customHeight="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spans="1:26" ht="12.75" hidden="1" customHeight="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spans="1:26" ht="12.75" hidden="1" customHeight="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spans="1:26" ht="12.75" hidden="1" customHeight="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spans="1:26" ht="12.75" hidden="1" customHeight="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spans="1:26" ht="12.75" hidden="1" customHeight="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spans="1:26" ht="12.75" hidden="1" customHeight="1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spans="1:26" ht="12.75" hidden="1" customHeight="1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</row>
    <row r="384" spans="1:26" ht="12.75" hidden="1" customHeight="1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</row>
    <row r="385" spans="1:26" ht="12.75" hidden="1" customHeight="1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</row>
    <row r="386" spans="1:26" ht="12.75" hidden="1" customHeight="1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</row>
    <row r="387" spans="1:26" ht="12.75" hidden="1" customHeight="1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</row>
    <row r="388" spans="1:26" ht="12.75" hidden="1" customHeight="1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</row>
    <row r="389" spans="1:26" ht="12.75" hidden="1" customHeight="1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</row>
    <row r="390" spans="1:26" ht="12.75" hidden="1" customHeight="1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</row>
    <row r="391" spans="1:26" ht="12.75" hidden="1" customHeight="1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</row>
    <row r="392" spans="1:26" ht="12.75" hidden="1" customHeight="1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</row>
    <row r="393" spans="1:26" ht="12.75" hidden="1" customHeight="1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</row>
    <row r="394" spans="1:26" ht="12.75" hidden="1" customHeight="1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</row>
    <row r="395" spans="1:26" ht="12.75" hidden="1" customHeight="1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</row>
    <row r="396" spans="1:26" ht="12.75" hidden="1" customHeight="1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</row>
    <row r="397" spans="1:26" ht="12.75" hidden="1" customHeight="1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</row>
    <row r="398" spans="1:26" ht="12.75" hidden="1" customHeight="1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</row>
    <row r="399" spans="1:26" ht="12.75" hidden="1" customHeight="1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</row>
    <row r="400" spans="1:26" ht="12.75" hidden="1" customHeight="1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</row>
    <row r="401" spans="1:26" ht="12.75" hidden="1" customHeight="1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</row>
    <row r="402" spans="1:26" ht="12.75" hidden="1" customHeight="1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</row>
    <row r="403" spans="1:26" ht="12.75" hidden="1" customHeight="1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</row>
    <row r="404" spans="1:26" ht="12.75" hidden="1" customHeight="1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</row>
    <row r="405" spans="1:26" ht="12.75" hidden="1" customHeight="1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</row>
    <row r="406" spans="1:26" ht="12.75" hidden="1" customHeight="1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</row>
    <row r="407" spans="1:26" ht="12.75" hidden="1" customHeight="1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</row>
    <row r="408" spans="1:26" ht="12.75" hidden="1" customHeight="1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</row>
    <row r="409" spans="1:26" ht="12.75" hidden="1" customHeight="1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</row>
    <row r="410" spans="1:26" ht="12.75" hidden="1" customHeight="1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</row>
    <row r="411" spans="1:26" ht="12.75" hidden="1" customHeight="1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</row>
    <row r="412" spans="1:26" ht="12.75" hidden="1" customHeight="1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</row>
    <row r="413" spans="1:26" ht="12.75" hidden="1" customHeight="1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</row>
    <row r="414" spans="1:26" ht="12.75" hidden="1" customHeight="1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</row>
    <row r="415" spans="1:26" ht="12.75" hidden="1" customHeight="1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</row>
    <row r="416" spans="1:26" ht="12.75" hidden="1" customHeight="1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</row>
    <row r="417" spans="1:26" ht="12.75" hidden="1" customHeight="1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</row>
    <row r="418" spans="1:26" ht="12.75" hidden="1" customHeight="1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</row>
    <row r="419" spans="1:26" ht="12.75" hidden="1" customHeight="1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</row>
    <row r="420" spans="1:26" ht="12.75" hidden="1" customHeight="1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spans="1:26" ht="12.75" hidden="1" customHeight="1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spans="1:26" ht="12.75" hidden="1" customHeight="1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spans="1:26" ht="12.75" hidden="1" customHeight="1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spans="1:26" ht="12.75" hidden="1" customHeight="1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spans="1:26" ht="12.75" hidden="1" customHeight="1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spans="1:26" ht="12.75" hidden="1" customHeight="1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spans="1:26" ht="12.75" hidden="1" customHeight="1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spans="1:26" ht="12.75" hidden="1" customHeight="1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spans="1:26" ht="12.75" hidden="1" customHeight="1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spans="1:26" ht="12.75" hidden="1" customHeight="1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spans="1:26" ht="12.75" hidden="1" customHeight="1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spans="1:26" ht="12.75" hidden="1" customHeight="1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spans="1:26" ht="12.75" hidden="1" customHeight="1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spans="1:26" ht="12.75" hidden="1" customHeight="1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spans="1:26" ht="12.75" hidden="1" customHeight="1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spans="1:26" ht="12.75" hidden="1" customHeight="1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spans="1:26" ht="12.75" hidden="1" customHeight="1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spans="1:26" ht="12.75" hidden="1" customHeight="1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spans="1:26" ht="12.75" hidden="1" customHeight="1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spans="1:26" ht="12.75" hidden="1" customHeight="1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spans="1:26" ht="12.75" hidden="1" customHeight="1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spans="1:26" ht="12.75" hidden="1" customHeight="1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spans="1:26" ht="12.75" hidden="1" customHeight="1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spans="1:26" ht="12.75" hidden="1" customHeight="1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spans="1:26" ht="12.75" hidden="1" customHeight="1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spans="1:26" ht="12.75" hidden="1" customHeight="1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spans="1:26" ht="12.75" hidden="1" customHeight="1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spans="1:26" ht="12.75" hidden="1" customHeight="1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spans="1:26" ht="12.75" hidden="1" customHeight="1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spans="1:26" ht="12.75" hidden="1" customHeight="1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spans="1:26" ht="12.75" hidden="1" customHeight="1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spans="1:26" ht="12.75" hidden="1" customHeight="1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spans="1:26" ht="12.75" hidden="1" customHeight="1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spans="1:26" ht="12.75" hidden="1" customHeight="1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spans="1:26" ht="12.75" hidden="1" customHeight="1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spans="1:26" ht="12.75" hidden="1" customHeight="1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spans="1:26" ht="12.75" hidden="1" customHeight="1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spans="1:26" ht="12.75" hidden="1" customHeight="1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spans="1:26" ht="12.75" hidden="1" customHeight="1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spans="1:26" ht="12.75" hidden="1" customHeight="1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spans="1:26" ht="12.75" hidden="1" customHeight="1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spans="1:26" ht="12.75" hidden="1" customHeight="1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spans="1:26" ht="12.75" hidden="1" customHeight="1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spans="1:26" ht="12.75" hidden="1" customHeight="1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spans="1:26" ht="12.75" hidden="1" customHeight="1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spans="1:26" ht="12.75" hidden="1" customHeight="1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spans="1:26" ht="12.75" hidden="1" customHeight="1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spans="1:26" ht="12.75" hidden="1" customHeight="1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spans="1:26" ht="12.75" hidden="1" customHeight="1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spans="1:26" ht="12.75" hidden="1" customHeight="1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spans="1:26" ht="12.75" hidden="1" customHeight="1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spans="1:26" ht="12.75" hidden="1" customHeight="1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spans="1:26" ht="12.75" hidden="1" customHeight="1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spans="1:26" ht="12.75" hidden="1" customHeight="1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spans="1:26" ht="12.75" hidden="1" customHeight="1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spans="1:26" ht="12.75" hidden="1" customHeight="1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spans="1:26" ht="12.75" hidden="1" customHeight="1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spans="1:26" ht="12.75" hidden="1" customHeight="1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spans="1:26" ht="12.75" hidden="1" customHeight="1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spans="1:26" ht="12.75" hidden="1" customHeight="1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spans="1:26" ht="12.75" hidden="1" customHeight="1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spans="1:26" ht="12.75" hidden="1" customHeight="1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spans="1:26" ht="12.75" hidden="1" customHeight="1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spans="1:26" ht="12.75" hidden="1" customHeight="1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spans="1:26" ht="12.75" hidden="1" customHeight="1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spans="1:26" ht="12.75" hidden="1" customHeight="1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spans="1:26" ht="12.75" hidden="1" customHeight="1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spans="1:26" ht="12.75" hidden="1" customHeight="1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spans="1:26" ht="12.75" hidden="1" customHeight="1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spans="1:26" ht="12.75" hidden="1" customHeight="1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</row>
    <row r="491" spans="1:26" ht="12.75" hidden="1" customHeight="1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</row>
    <row r="492" spans="1:26" ht="12.75" hidden="1" customHeight="1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</row>
    <row r="493" spans="1:26" ht="12.75" hidden="1" customHeight="1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</row>
    <row r="494" spans="1:26" ht="12.75" hidden="1" customHeight="1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</row>
    <row r="495" spans="1:26" ht="12.75" hidden="1" customHeight="1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</row>
    <row r="496" spans="1:26" ht="12.75" hidden="1" customHeight="1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</row>
    <row r="497" spans="1:26" ht="12.75" hidden="1" customHeight="1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</row>
    <row r="498" spans="1:26" ht="12.75" hidden="1" customHeight="1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</row>
    <row r="499" spans="1:26" ht="12.75" hidden="1" customHeight="1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</row>
    <row r="500" spans="1:26" ht="12.75" hidden="1" customHeight="1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</row>
    <row r="501" spans="1:26" ht="12.75" hidden="1" customHeight="1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</row>
    <row r="502" spans="1:26" ht="12.75" hidden="1" customHeight="1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</row>
    <row r="503" spans="1:26" ht="12.75" hidden="1" customHeight="1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</row>
    <row r="504" spans="1:26" ht="12.75" hidden="1" customHeight="1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</row>
    <row r="505" spans="1:26" ht="12.75" hidden="1" customHeight="1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</row>
    <row r="506" spans="1:26" ht="12.75" hidden="1" customHeight="1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</row>
    <row r="507" spans="1:26" ht="12.75" hidden="1" customHeight="1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</row>
    <row r="508" spans="1:26" ht="12.75" hidden="1" customHeight="1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</row>
    <row r="509" spans="1:26" ht="12.75" hidden="1" customHeight="1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</row>
    <row r="510" spans="1:26" ht="12.75" hidden="1" customHeight="1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</row>
    <row r="511" spans="1:26" ht="12.75" hidden="1" customHeight="1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</row>
    <row r="512" spans="1:26" ht="12.75" hidden="1" customHeight="1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</row>
    <row r="513" spans="1:26" ht="12.75" hidden="1" customHeight="1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</row>
    <row r="514" spans="1:26" ht="12.75" hidden="1" customHeight="1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</row>
    <row r="515" spans="1:26" ht="12.75" hidden="1" customHeight="1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</row>
    <row r="516" spans="1:26" ht="12.75" hidden="1" customHeight="1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</row>
    <row r="517" spans="1:26" ht="12.75" hidden="1" customHeight="1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</row>
    <row r="518" spans="1:26" ht="12.75" hidden="1" customHeight="1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</row>
    <row r="519" spans="1:26" ht="12.75" hidden="1" customHeight="1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</row>
    <row r="520" spans="1:26" ht="12.75" hidden="1" customHeight="1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</row>
    <row r="521" spans="1:26" ht="12.75" hidden="1" customHeight="1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</row>
    <row r="522" spans="1:26" ht="12.75" hidden="1" customHeight="1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</row>
    <row r="523" spans="1:26" ht="12.75" hidden="1" customHeight="1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</row>
    <row r="524" spans="1:26" ht="12.75" hidden="1" customHeight="1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</row>
    <row r="525" spans="1:26" ht="12.75" hidden="1" customHeight="1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</row>
    <row r="526" spans="1:26" ht="12.75" hidden="1" customHeight="1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</row>
    <row r="527" spans="1:26" ht="12.75" hidden="1" customHeight="1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</row>
    <row r="528" spans="1:26" ht="12.75" hidden="1" customHeight="1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</row>
    <row r="529" spans="1:26" ht="12.75" hidden="1" customHeight="1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</row>
    <row r="530" spans="1:26" ht="12.75" hidden="1" customHeight="1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</row>
    <row r="531" spans="1:26" ht="12.75" hidden="1" customHeight="1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</row>
    <row r="532" spans="1:26" ht="12.75" hidden="1" customHeight="1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spans="1:26" ht="12.75" hidden="1" customHeight="1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</row>
    <row r="534" spans="1:26" ht="12.75" hidden="1" customHeight="1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</row>
    <row r="535" spans="1:26" ht="12.75" hidden="1" customHeight="1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</row>
    <row r="536" spans="1:26" ht="12.75" hidden="1" customHeight="1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</row>
    <row r="537" spans="1:26" ht="12.75" hidden="1" customHeight="1">
      <c r="A537" s="21"/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</row>
    <row r="538" spans="1:26" ht="12.75" hidden="1" customHeight="1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</row>
    <row r="539" spans="1:26" ht="12.75" hidden="1" customHeight="1">
      <c r="A539" s="21"/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</row>
    <row r="540" spans="1:26" ht="12.75" hidden="1" customHeight="1">
      <c r="A540" s="21"/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</row>
    <row r="541" spans="1:26" ht="12.75" hidden="1" customHeight="1">
      <c r="A541" s="21"/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</row>
    <row r="542" spans="1:26" ht="12.75" hidden="1" customHeight="1">
      <c r="A542" s="21"/>
      <c r="B542" s="21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</row>
    <row r="543" spans="1:26" ht="12.75" hidden="1" customHeight="1">
      <c r="A543" s="21"/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</row>
    <row r="544" spans="1:26" ht="12.75" hidden="1" customHeight="1">
      <c r="A544" s="21"/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</row>
    <row r="545" spans="1:26" ht="12.75" hidden="1" customHeight="1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</row>
    <row r="546" spans="1:26" ht="12.75" hidden="1" customHeight="1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</row>
    <row r="547" spans="1:26" ht="12.75" hidden="1" customHeight="1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</row>
    <row r="548" spans="1:26" ht="12.75" hidden="1" customHeight="1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</row>
    <row r="549" spans="1:26" ht="12.75" hidden="1" customHeight="1">
      <c r="A549" s="21"/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</row>
    <row r="550" spans="1:26" ht="12.75" hidden="1" customHeight="1">
      <c r="A550" s="21"/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</row>
    <row r="551" spans="1:26" ht="12.75" hidden="1" customHeight="1">
      <c r="A551" s="21"/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</row>
    <row r="552" spans="1:26" ht="12.75" hidden="1" customHeight="1">
      <c r="A552" s="21"/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</row>
    <row r="553" spans="1:26" ht="12.75" hidden="1" customHeight="1">
      <c r="A553" s="21"/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</row>
    <row r="554" spans="1:26" ht="12.75" hidden="1" customHeight="1">
      <c r="A554" s="21"/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</row>
    <row r="555" spans="1:26" ht="12.75" hidden="1" customHeight="1">
      <c r="A555" s="21"/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</row>
    <row r="556" spans="1:26" ht="12.75" hidden="1" customHeight="1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</row>
    <row r="557" spans="1:26" ht="12.75" hidden="1" customHeight="1">
      <c r="A557" s="21"/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</row>
    <row r="558" spans="1:26" ht="12.75" hidden="1" customHeight="1">
      <c r="A558" s="21"/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</row>
    <row r="559" spans="1:26" ht="12.75" hidden="1" customHeight="1">
      <c r="A559" s="21"/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</row>
    <row r="560" spans="1:26" ht="12.75" hidden="1" customHeight="1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</row>
    <row r="561" spans="1:26" ht="12.75" hidden="1" customHeight="1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</row>
    <row r="562" spans="1:26" ht="12.75" hidden="1" customHeight="1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</row>
    <row r="563" spans="1:26" ht="12.75" hidden="1" customHeight="1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</row>
    <row r="564" spans="1:26" ht="12.75" hidden="1" customHeight="1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</row>
    <row r="565" spans="1:26" ht="12.75" hidden="1" customHeight="1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</row>
    <row r="566" spans="1:26" ht="12.75" hidden="1" customHeight="1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</row>
    <row r="567" spans="1:26" ht="12.75" hidden="1" customHeight="1">
      <c r="A567" s="21"/>
      <c r="B567" s="21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</row>
    <row r="568" spans="1:26" ht="12.75" hidden="1" customHeight="1">
      <c r="A568" s="21"/>
      <c r="B568" s="21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</row>
    <row r="569" spans="1:26" ht="12.75" hidden="1" customHeight="1">
      <c r="A569" s="21"/>
      <c r="B569" s="21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</row>
    <row r="570" spans="1:26" ht="12.75" hidden="1" customHeight="1">
      <c r="A570" s="21"/>
      <c r="B570" s="21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</row>
    <row r="571" spans="1:26" ht="12.75" hidden="1" customHeight="1">
      <c r="A571" s="21"/>
      <c r="B571" s="21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</row>
    <row r="572" spans="1:26" ht="12.75" hidden="1" customHeight="1">
      <c r="A572" s="21"/>
      <c r="B572" s="21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</row>
    <row r="573" spans="1:26" ht="12.75" hidden="1" customHeight="1">
      <c r="A573" s="21"/>
      <c r="B573" s="21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</row>
    <row r="574" spans="1:26" ht="12.75" hidden="1" customHeight="1">
      <c r="A574" s="21"/>
      <c r="B574" s="21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</row>
    <row r="575" spans="1:26" ht="12.75" hidden="1" customHeight="1">
      <c r="A575" s="21"/>
      <c r="B575" s="21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</row>
    <row r="576" spans="1:26" ht="12.75" hidden="1" customHeight="1">
      <c r="A576" s="21"/>
      <c r="B576" s="21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</row>
    <row r="577" spans="1:26" ht="12.75" hidden="1" customHeight="1">
      <c r="A577" s="21"/>
      <c r="B577" s="21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</row>
    <row r="578" spans="1:26" ht="12.75" hidden="1" customHeight="1">
      <c r="A578" s="21"/>
      <c r="B578" s="21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</row>
    <row r="579" spans="1:26" ht="12.75" hidden="1" customHeight="1">
      <c r="A579" s="21"/>
      <c r="B579" s="21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</row>
    <row r="580" spans="1:26" ht="12.75" hidden="1" customHeight="1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</row>
    <row r="581" spans="1:26" ht="12.75" hidden="1" customHeight="1">
      <c r="A581" s="21"/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</row>
    <row r="582" spans="1:26" ht="12.75" hidden="1" customHeight="1">
      <c r="A582" s="21"/>
      <c r="B582" s="21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</row>
    <row r="583" spans="1:26" ht="12.75" hidden="1" customHeight="1">
      <c r="A583" s="21"/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</row>
    <row r="584" spans="1:26" ht="12.75" hidden="1" customHeight="1">
      <c r="A584" s="21"/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</row>
    <row r="585" spans="1:26" ht="12.75" hidden="1" customHeight="1">
      <c r="A585" s="21"/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</row>
    <row r="586" spans="1:26" ht="12.75" hidden="1" customHeight="1">
      <c r="A586" s="21"/>
      <c r="B586" s="21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</row>
    <row r="587" spans="1:26" ht="12.75" hidden="1" customHeight="1">
      <c r="A587" s="21"/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</row>
    <row r="588" spans="1:26" ht="12.75" hidden="1" customHeight="1">
      <c r="A588" s="21"/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</row>
    <row r="589" spans="1:26" ht="12.75" hidden="1" customHeight="1">
      <c r="A589" s="21"/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</row>
    <row r="590" spans="1:26" ht="12.75" hidden="1" customHeight="1">
      <c r="A590" s="21"/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spans="1:26" ht="12.75" hidden="1" customHeight="1">
      <c r="A591" s="21"/>
      <c r="B591" s="21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spans="1:26" ht="12.75" hidden="1" customHeight="1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</row>
    <row r="593" spans="1:26" ht="12.75" hidden="1" customHeight="1">
      <c r="A593" s="21"/>
      <c r="B593" s="21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</row>
    <row r="594" spans="1:26" ht="12.75" hidden="1" customHeight="1">
      <c r="A594" s="21"/>
      <c r="B594" s="21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</row>
    <row r="595" spans="1:26" ht="12.75" hidden="1" customHeight="1">
      <c r="A595" s="21"/>
      <c r="B595" s="21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</row>
    <row r="596" spans="1:26" ht="12.75" hidden="1" customHeight="1">
      <c r="A596" s="21"/>
      <c r="B596" s="21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</row>
    <row r="597" spans="1:26" ht="12.75" hidden="1" customHeight="1">
      <c r="A597" s="21"/>
      <c r="B597" s="21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</row>
    <row r="598" spans="1:26" ht="12.75" hidden="1" customHeight="1">
      <c r="A598" s="21"/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</row>
    <row r="599" spans="1:26" ht="12.75" hidden="1" customHeight="1">
      <c r="A599" s="21"/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</row>
    <row r="600" spans="1:26" ht="12.75" hidden="1" customHeight="1">
      <c r="A600" s="21"/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</row>
    <row r="601" spans="1:26" ht="12.75" hidden="1" customHeight="1">
      <c r="A601" s="21"/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</row>
    <row r="602" spans="1:26" ht="12.75" hidden="1" customHeight="1">
      <c r="A602" s="21"/>
      <c r="B602" s="21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</row>
    <row r="603" spans="1:26" ht="12.75" hidden="1" customHeight="1">
      <c r="A603" s="21"/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</row>
    <row r="604" spans="1:26" ht="12.75" hidden="1" customHeight="1">
      <c r="A604" s="21"/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</row>
    <row r="605" spans="1:26" ht="12.75" hidden="1" customHeight="1">
      <c r="A605" s="21"/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</row>
    <row r="606" spans="1:26" ht="12.75" hidden="1" customHeight="1">
      <c r="A606" s="21"/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</row>
    <row r="607" spans="1:26" ht="12.75" hidden="1" customHeight="1">
      <c r="A607" s="21"/>
      <c r="B607" s="21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</row>
    <row r="608" spans="1:26" ht="12.75" hidden="1" customHeight="1">
      <c r="A608" s="21"/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</row>
    <row r="609" spans="1:26" ht="12.75" hidden="1" customHeight="1">
      <c r="A609" s="21"/>
      <c r="B609" s="21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</row>
    <row r="610" spans="1:26" ht="12.75" hidden="1" customHeight="1">
      <c r="A610" s="21"/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</row>
    <row r="611" spans="1:26" ht="12.75" hidden="1" customHeight="1">
      <c r="A611" s="21"/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</row>
    <row r="612" spans="1:26" ht="12.75" hidden="1" customHeight="1">
      <c r="A612" s="21"/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</row>
    <row r="613" spans="1:26" ht="12.75" hidden="1" customHeight="1">
      <c r="A613" s="21"/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</row>
    <row r="614" spans="1:26" ht="12.75" hidden="1" customHeight="1">
      <c r="A614" s="21"/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</row>
    <row r="615" spans="1:26" ht="12.75" hidden="1" customHeight="1">
      <c r="A615" s="21"/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</row>
    <row r="616" spans="1:26" ht="12.75" hidden="1" customHeight="1">
      <c r="A616" s="21"/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</row>
    <row r="617" spans="1:26" ht="12.75" hidden="1" customHeight="1">
      <c r="A617" s="21"/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</row>
    <row r="618" spans="1:26" ht="12.75" hidden="1" customHeight="1">
      <c r="A618" s="21"/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</row>
    <row r="619" spans="1:26" ht="12.75" hidden="1" customHeight="1">
      <c r="A619" s="21"/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</row>
    <row r="620" spans="1:26" ht="12.75" hidden="1" customHeight="1">
      <c r="A620" s="21"/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</row>
    <row r="621" spans="1:26" ht="12.75" hidden="1" customHeight="1">
      <c r="A621" s="21"/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</row>
    <row r="622" spans="1:26" ht="12.75" hidden="1" customHeight="1">
      <c r="A622" s="21"/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</row>
    <row r="623" spans="1:26" ht="12.75" hidden="1" customHeight="1">
      <c r="A623" s="21"/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</row>
    <row r="624" spans="1:26" ht="12.75" hidden="1" customHeight="1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</row>
    <row r="625" spans="1:26" ht="12.75" hidden="1" customHeight="1">
      <c r="A625" s="21"/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</row>
    <row r="626" spans="1:26" ht="12.75" hidden="1" customHeight="1">
      <c r="A626" s="21"/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</row>
    <row r="627" spans="1:26" ht="12.75" hidden="1" customHeight="1">
      <c r="A627" s="21"/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</row>
    <row r="628" spans="1:26" ht="12.75" hidden="1" customHeight="1">
      <c r="A628" s="21"/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</row>
    <row r="629" spans="1:26" ht="12.75" hidden="1" customHeight="1">
      <c r="A629" s="21"/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</row>
    <row r="630" spans="1:26" ht="12.75" hidden="1" customHeight="1">
      <c r="A630" s="21"/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</row>
    <row r="631" spans="1:26" ht="12.75" hidden="1" customHeight="1">
      <c r="A631" s="21"/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</row>
    <row r="632" spans="1:26" ht="12.75" hidden="1" customHeight="1">
      <c r="A632" s="21"/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</row>
    <row r="633" spans="1:26" ht="12.75" hidden="1" customHeight="1">
      <c r="A633" s="21"/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</row>
    <row r="634" spans="1:26" ht="12.75" hidden="1" customHeight="1">
      <c r="A634" s="21"/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</row>
    <row r="635" spans="1:26" ht="12.75" hidden="1" customHeight="1">
      <c r="A635" s="21"/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</row>
    <row r="636" spans="1:26" ht="12.75" hidden="1" customHeight="1">
      <c r="A636" s="21"/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</row>
    <row r="637" spans="1:26" ht="12.75" hidden="1" customHeight="1">
      <c r="A637" s="21"/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</row>
    <row r="638" spans="1:26" ht="12.75" hidden="1" customHeight="1">
      <c r="A638" s="21"/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</row>
    <row r="639" spans="1:26" ht="12.75" hidden="1" customHeight="1">
      <c r="A639" s="21"/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</row>
    <row r="640" spans="1:26" ht="12.75" hidden="1" customHeight="1">
      <c r="A640" s="21"/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</row>
    <row r="641" spans="1:26" ht="12.75" hidden="1" customHeight="1">
      <c r="A641" s="21"/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</row>
    <row r="642" spans="1:26" ht="12.75" hidden="1" customHeight="1">
      <c r="A642" s="21"/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</row>
    <row r="643" spans="1:26" ht="12.75" hidden="1" customHeight="1">
      <c r="A643" s="21"/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</row>
    <row r="644" spans="1:26" ht="12.75" hidden="1" customHeight="1">
      <c r="A644" s="21"/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</row>
    <row r="645" spans="1:26" ht="12.75" hidden="1" customHeight="1">
      <c r="A645" s="21"/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</row>
    <row r="646" spans="1:26" ht="12.75" hidden="1" customHeight="1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</row>
    <row r="647" spans="1:26" ht="12.75" hidden="1" customHeight="1">
      <c r="A647" s="21"/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</row>
    <row r="648" spans="1:26" ht="12.75" hidden="1" customHeight="1">
      <c r="A648" s="21"/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</row>
    <row r="649" spans="1:26" ht="12.75" hidden="1" customHeight="1">
      <c r="A649" s="21"/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</row>
    <row r="650" spans="1:26" ht="12.75" hidden="1" customHeight="1">
      <c r="A650" s="21"/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</row>
    <row r="651" spans="1:26" ht="12.75" hidden="1" customHeight="1">
      <c r="A651" s="21"/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</row>
    <row r="652" spans="1:26" ht="12.75" hidden="1" customHeight="1">
      <c r="A652" s="21"/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</row>
    <row r="653" spans="1:26" ht="12.75" hidden="1" customHeight="1">
      <c r="A653" s="21"/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</row>
    <row r="654" spans="1:26" ht="12.75" hidden="1" customHeight="1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</row>
    <row r="655" spans="1:26" ht="12.75" hidden="1" customHeight="1">
      <c r="A655" s="21"/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</row>
    <row r="656" spans="1:26" ht="12.75" hidden="1" customHeight="1">
      <c r="A656" s="21"/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</row>
    <row r="657" spans="1:26" ht="12.75" hidden="1" customHeight="1">
      <c r="A657" s="21"/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</row>
    <row r="658" spans="1:26" ht="12.75" hidden="1" customHeight="1">
      <c r="A658" s="21"/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</row>
    <row r="659" spans="1:26" ht="12.75" hidden="1" customHeight="1">
      <c r="A659" s="21"/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</row>
    <row r="660" spans="1:26" ht="12.75" hidden="1" customHeight="1">
      <c r="A660" s="21"/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</row>
    <row r="661" spans="1:26" ht="12.75" hidden="1" customHeight="1">
      <c r="A661" s="21"/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</row>
    <row r="662" spans="1:26" ht="12.75" hidden="1" customHeight="1">
      <c r="A662" s="21"/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</row>
    <row r="663" spans="1:26" ht="12.75" hidden="1" customHeight="1">
      <c r="A663" s="21"/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</row>
    <row r="664" spans="1:26" ht="12.75" hidden="1" customHeight="1">
      <c r="A664" s="21"/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</row>
    <row r="665" spans="1:26" ht="12.75" hidden="1" customHeight="1">
      <c r="A665" s="21"/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</row>
    <row r="666" spans="1:26" ht="12.75" hidden="1" customHeight="1">
      <c r="A666" s="21"/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</row>
    <row r="667" spans="1:26" ht="12.75" hidden="1" customHeight="1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</row>
    <row r="668" spans="1:26" ht="12.75" hidden="1" customHeight="1">
      <c r="A668" s="21"/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</row>
    <row r="669" spans="1:26" ht="12.75" hidden="1" customHeight="1">
      <c r="A669" s="21"/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</row>
    <row r="670" spans="1:26" ht="12.75" hidden="1" customHeight="1">
      <c r="A670" s="21"/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</row>
    <row r="671" spans="1:26" ht="12.75" hidden="1" customHeight="1">
      <c r="A671" s="21"/>
      <c r="B671" s="21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</row>
    <row r="672" spans="1:26" ht="12.75" hidden="1" customHeight="1">
      <c r="A672" s="21"/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</row>
    <row r="673" spans="1:26" ht="12.75" hidden="1" customHeight="1">
      <c r="A673" s="21"/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</row>
    <row r="674" spans="1:26" ht="12.75" hidden="1" customHeight="1">
      <c r="A674" s="21"/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</row>
    <row r="675" spans="1:26" ht="12.75" hidden="1" customHeight="1">
      <c r="A675" s="21"/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</row>
    <row r="676" spans="1:26" ht="12.75" hidden="1" customHeight="1">
      <c r="A676" s="21"/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</row>
    <row r="677" spans="1:26" ht="12.75" hidden="1" customHeight="1">
      <c r="A677" s="21"/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</row>
    <row r="678" spans="1:26" ht="12.75" hidden="1" customHeight="1">
      <c r="A678" s="21"/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</row>
    <row r="679" spans="1:26" ht="12.75" hidden="1" customHeight="1">
      <c r="A679" s="21"/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</row>
    <row r="680" spans="1:26" ht="12.75" hidden="1" customHeight="1">
      <c r="A680" s="21"/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</row>
    <row r="681" spans="1:26" ht="12.75" hidden="1" customHeight="1">
      <c r="A681" s="21"/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</row>
    <row r="682" spans="1:26" ht="12.75" hidden="1" customHeight="1">
      <c r="A682" s="21"/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</row>
    <row r="683" spans="1:26" ht="12.75" hidden="1" customHeight="1">
      <c r="A683" s="21"/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</row>
    <row r="684" spans="1:26" ht="12.75" hidden="1" customHeight="1">
      <c r="A684" s="21"/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</row>
    <row r="685" spans="1:26" ht="12.75" hidden="1" customHeight="1">
      <c r="A685" s="21"/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</row>
    <row r="686" spans="1:26" ht="12.75" hidden="1" customHeight="1">
      <c r="A686" s="21"/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</row>
    <row r="687" spans="1:26" ht="12.75" hidden="1" customHeight="1">
      <c r="A687" s="21"/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</row>
    <row r="688" spans="1:26" ht="12.75" hidden="1" customHeight="1">
      <c r="A688" s="21"/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</row>
    <row r="689" spans="1:26" ht="12.75" hidden="1" customHeight="1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</row>
    <row r="690" spans="1:26" ht="12.75" hidden="1" customHeight="1">
      <c r="A690" s="21"/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</row>
    <row r="691" spans="1:26" ht="12.75" hidden="1" customHeight="1">
      <c r="A691" s="21"/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</row>
    <row r="692" spans="1:26" ht="12.75" hidden="1" customHeight="1">
      <c r="A692" s="21"/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</row>
    <row r="693" spans="1:26" ht="12.75" hidden="1" customHeight="1">
      <c r="A693" s="21"/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</row>
    <row r="694" spans="1:26" ht="12.75" hidden="1" customHeight="1">
      <c r="A694" s="21"/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</row>
    <row r="695" spans="1:26" ht="12.75" hidden="1" customHeight="1">
      <c r="A695" s="21"/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</row>
    <row r="696" spans="1:26" ht="12.75" hidden="1" customHeight="1">
      <c r="A696" s="21"/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</row>
    <row r="697" spans="1:26" ht="12.75" hidden="1" customHeight="1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</row>
    <row r="698" spans="1:26" ht="12.75" hidden="1" customHeight="1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</row>
    <row r="699" spans="1:26" ht="12.75" hidden="1" customHeight="1">
      <c r="A699" s="21"/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</row>
    <row r="700" spans="1:26" ht="12.75" hidden="1" customHeight="1">
      <c r="A700" s="21"/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</row>
    <row r="701" spans="1:26" ht="12.75" hidden="1" customHeight="1">
      <c r="A701" s="21"/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</row>
    <row r="702" spans="1:26" ht="12.75" hidden="1" customHeight="1">
      <c r="A702" s="21"/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</row>
    <row r="703" spans="1:26" ht="12.75" hidden="1" customHeight="1">
      <c r="A703" s="21"/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</row>
    <row r="704" spans="1:26" ht="12.75" hidden="1" customHeight="1">
      <c r="A704" s="21"/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</row>
    <row r="705" spans="1:26" ht="12.75" hidden="1" customHeight="1">
      <c r="A705" s="21"/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</row>
    <row r="706" spans="1:26" ht="12.75" hidden="1" customHeight="1">
      <c r="A706" s="21"/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</row>
    <row r="707" spans="1:26" ht="12.75" hidden="1" customHeight="1">
      <c r="A707" s="21"/>
      <c r="B707" s="21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</row>
    <row r="708" spans="1:26" ht="12.75" hidden="1" customHeight="1">
      <c r="A708" s="21"/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</row>
    <row r="709" spans="1:26" ht="12.75" hidden="1" customHeight="1">
      <c r="A709" s="21"/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</row>
    <row r="710" spans="1:26" ht="12.75" hidden="1" customHeight="1">
      <c r="A710" s="21"/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</row>
    <row r="711" spans="1:26" ht="12.75" hidden="1" customHeight="1">
      <c r="A711" s="21"/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</row>
    <row r="712" spans="1:26" ht="12.75" hidden="1" customHeight="1">
      <c r="A712" s="21"/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</row>
    <row r="713" spans="1:26" ht="12.75" hidden="1" customHeight="1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</row>
    <row r="714" spans="1:26" ht="12.75" hidden="1" customHeight="1">
      <c r="A714" s="21"/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</row>
    <row r="715" spans="1:26" ht="12.75" hidden="1" customHeight="1">
      <c r="A715" s="21"/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</row>
    <row r="716" spans="1:26" ht="12.75" hidden="1" customHeight="1">
      <c r="A716" s="21"/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</row>
    <row r="717" spans="1:26" ht="12.75" hidden="1" customHeight="1">
      <c r="A717" s="21"/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</row>
    <row r="718" spans="1:26" ht="12.75" hidden="1" customHeight="1">
      <c r="A718" s="21"/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</row>
    <row r="719" spans="1:26" ht="12.75" hidden="1" customHeight="1">
      <c r="A719" s="21"/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</row>
    <row r="720" spans="1:26" ht="12.75" hidden="1" customHeight="1">
      <c r="A720" s="21"/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</row>
    <row r="721" spans="1:26" ht="12.75" hidden="1" customHeight="1">
      <c r="A721" s="21"/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</row>
    <row r="722" spans="1:26" ht="12.75" hidden="1" customHeight="1">
      <c r="A722" s="21"/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</row>
    <row r="723" spans="1:26" ht="12.75" hidden="1" customHeight="1">
      <c r="A723" s="21"/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</row>
    <row r="724" spans="1:26" ht="12.75" hidden="1" customHeight="1">
      <c r="A724" s="21"/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</row>
    <row r="725" spans="1:26" ht="12.75" hidden="1" customHeight="1">
      <c r="A725" s="21"/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</row>
    <row r="726" spans="1:26" ht="12.75" hidden="1" customHeight="1">
      <c r="A726" s="21"/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</row>
    <row r="727" spans="1:26" ht="12.75" hidden="1" customHeight="1">
      <c r="A727" s="21"/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</row>
    <row r="728" spans="1:26" ht="12.75" hidden="1" customHeight="1">
      <c r="A728" s="21"/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</row>
    <row r="729" spans="1:26" ht="12.75" hidden="1" customHeight="1">
      <c r="A729" s="21"/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</row>
    <row r="730" spans="1:26" ht="12.75" hidden="1" customHeight="1">
      <c r="A730" s="21"/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</row>
    <row r="731" spans="1:26" ht="12.75" hidden="1" customHeight="1">
      <c r="A731" s="21"/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</row>
    <row r="732" spans="1:26" ht="12.75" hidden="1" customHeight="1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</row>
    <row r="733" spans="1:26" ht="12.75" hidden="1" customHeight="1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</row>
    <row r="734" spans="1:26" ht="12.75" hidden="1" customHeight="1">
      <c r="A734" s="21"/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</row>
    <row r="735" spans="1:26" ht="12.75" hidden="1" customHeight="1">
      <c r="A735" s="21"/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</row>
    <row r="736" spans="1:26" ht="12.75" hidden="1" customHeight="1">
      <c r="A736" s="21"/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</row>
    <row r="737" spans="1:26" ht="12.75" hidden="1" customHeight="1">
      <c r="A737" s="21"/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</row>
    <row r="738" spans="1:26" ht="12.75" hidden="1" customHeight="1">
      <c r="A738" s="21"/>
      <c r="B738" s="21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</row>
    <row r="739" spans="1:26" ht="12.75" hidden="1" customHeight="1">
      <c r="A739" s="21"/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</row>
    <row r="740" spans="1:26" ht="12.75" hidden="1" customHeight="1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</row>
    <row r="741" spans="1:26" ht="12.75" hidden="1" customHeight="1">
      <c r="A741" s="21"/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</row>
    <row r="742" spans="1:26" ht="12.75" hidden="1" customHeight="1">
      <c r="A742" s="21"/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</row>
    <row r="743" spans="1:26" ht="12.75" hidden="1" customHeight="1">
      <c r="A743" s="21"/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</row>
    <row r="744" spans="1:26" ht="12.75" hidden="1" customHeight="1">
      <c r="A744" s="21"/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</row>
    <row r="745" spans="1:26" ht="12.75" hidden="1" customHeight="1">
      <c r="A745" s="21"/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</row>
    <row r="746" spans="1:26" ht="12.75" hidden="1" customHeight="1">
      <c r="A746" s="21"/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</row>
    <row r="747" spans="1:26" ht="12.75" hidden="1" customHeight="1">
      <c r="A747" s="21"/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</row>
    <row r="748" spans="1:26" ht="12.75" hidden="1" customHeight="1">
      <c r="A748" s="21"/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</row>
    <row r="749" spans="1:26" ht="12.75" hidden="1" customHeight="1">
      <c r="A749" s="21"/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</row>
    <row r="750" spans="1:26" ht="12.75" hidden="1" customHeight="1">
      <c r="A750" s="21"/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</row>
    <row r="751" spans="1:26" ht="12.75" hidden="1" customHeight="1">
      <c r="A751" s="21"/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</row>
    <row r="752" spans="1:26" ht="12.75" hidden="1" customHeight="1">
      <c r="A752" s="21"/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</row>
    <row r="753" spans="1:26" ht="12.75" hidden="1" customHeight="1">
      <c r="A753" s="21"/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</row>
    <row r="754" spans="1:26" ht="12.75" hidden="1" customHeight="1">
      <c r="A754" s="21"/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</row>
    <row r="755" spans="1:26" ht="12.75" hidden="1" customHeight="1">
      <c r="A755" s="21"/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</row>
    <row r="756" spans="1:26" ht="12.75" hidden="1" customHeight="1">
      <c r="A756" s="21"/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</row>
    <row r="757" spans="1:26" ht="12.75" hidden="1" customHeight="1">
      <c r="A757" s="21"/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</row>
    <row r="758" spans="1:26" ht="12.75" hidden="1" customHeight="1">
      <c r="A758" s="21"/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</row>
    <row r="759" spans="1:26" ht="12.75" hidden="1" customHeight="1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</row>
    <row r="760" spans="1:26" ht="12.75" hidden="1" customHeight="1">
      <c r="A760" s="21"/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</row>
    <row r="761" spans="1:26" ht="12.75" hidden="1" customHeight="1">
      <c r="A761" s="21"/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</row>
    <row r="762" spans="1:26" ht="12.75" hidden="1" customHeight="1">
      <c r="A762" s="21"/>
      <c r="B762" s="21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</row>
    <row r="763" spans="1:26" ht="12.75" hidden="1" customHeight="1">
      <c r="A763" s="21"/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</row>
    <row r="764" spans="1:26" ht="12.75" hidden="1" customHeight="1">
      <c r="A764" s="21"/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</row>
    <row r="765" spans="1:26" ht="12.75" hidden="1" customHeight="1">
      <c r="A765" s="21"/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</row>
    <row r="766" spans="1:26" ht="12.75" hidden="1" customHeight="1">
      <c r="A766" s="21"/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</row>
    <row r="767" spans="1:26" ht="12.75" hidden="1" customHeight="1">
      <c r="A767" s="21"/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</row>
    <row r="768" spans="1:26" ht="12.75" hidden="1" customHeight="1">
      <c r="A768" s="21"/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</row>
    <row r="769" spans="1:26" ht="12.75" hidden="1" customHeight="1">
      <c r="A769" s="21"/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</row>
    <row r="770" spans="1:26" ht="12.75" hidden="1" customHeight="1">
      <c r="A770" s="21"/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</row>
    <row r="771" spans="1:26" ht="12.75" hidden="1" customHeight="1">
      <c r="A771" s="21"/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</row>
    <row r="772" spans="1:26" ht="12.75" hidden="1" customHeight="1">
      <c r="A772" s="21"/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</row>
    <row r="773" spans="1:26" ht="12.75" hidden="1" customHeight="1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</row>
    <row r="774" spans="1:26" ht="12.75" hidden="1" customHeight="1">
      <c r="A774" s="21"/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</row>
    <row r="775" spans="1:26" ht="12.75" hidden="1" customHeight="1">
      <c r="A775" s="21"/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</row>
    <row r="776" spans="1:26" ht="12.75" hidden="1" customHeight="1">
      <c r="A776" s="21"/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</row>
    <row r="777" spans="1:26" ht="12.75" hidden="1" customHeight="1">
      <c r="A777" s="21"/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</row>
    <row r="778" spans="1:26" ht="12.75" hidden="1" customHeight="1">
      <c r="A778" s="21"/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</row>
    <row r="779" spans="1:26" ht="12.75" hidden="1" customHeight="1">
      <c r="A779" s="21"/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</row>
    <row r="780" spans="1:26" ht="12.75" hidden="1" customHeight="1">
      <c r="A780" s="21"/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</row>
    <row r="781" spans="1:26" ht="12.75" hidden="1" customHeight="1">
      <c r="A781" s="21"/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</row>
    <row r="782" spans="1:26" ht="12.75" hidden="1" customHeight="1">
      <c r="A782" s="21"/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</row>
    <row r="783" spans="1:26" ht="12.75" hidden="1" customHeight="1">
      <c r="A783" s="21"/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</row>
    <row r="784" spans="1:26" ht="12.75" hidden="1" customHeight="1">
      <c r="A784" s="21"/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</row>
    <row r="785" spans="1:26" ht="12.75" hidden="1" customHeight="1">
      <c r="A785" s="21"/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</row>
    <row r="786" spans="1:26" ht="12.75" hidden="1" customHeight="1">
      <c r="A786" s="21"/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</row>
    <row r="787" spans="1:26" ht="12.75" hidden="1" customHeight="1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</row>
    <row r="788" spans="1:26" ht="12.75" hidden="1" customHeight="1">
      <c r="A788" s="21"/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</row>
    <row r="789" spans="1:26" ht="12.75" hidden="1" customHeight="1">
      <c r="A789" s="21"/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</row>
    <row r="790" spans="1:26" ht="12.75" hidden="1" customHeight="1">
      <c r="A790" s="21"/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</row>
    <row r="791" spans="1:26" ht="12.75" hidden="1" customHeight="1">
      <c r="A791" s="21"/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</row>
    <row r="792" spans="1:26" ht="12.75" hidden="1" customHeight="1">
      <c r="A792" s="21"/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</row>
    <row r="793" spans="1:26" ht="12.75" hidden="1" customHeight="1">
      <c r="A793" s="21"/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</row>
    <row r="794" spans="1:26" ht="12.75" hidden="1" customHeight="1">
      <c r="A794" s="21"/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</row>
    <row r="795" spans="1:26" ht="12.75" hidden="1" customHeight="1">
      <c r="A795" s="21"/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</row>
    <row r="796" spans="1:26" ht="12.75" hidden="1" customHeight="1">
      <c r="A796" s="21"/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</row>
    <row r="797" spans="1:26" ht="12.75" hidden="1" customHeight="1">
      <c r="A797" s="21"/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</row>
    <row r="798" spans="1:26" ht="12.75" hidden="1" customHeight="1">
      <c r="A798" s="21"/>
      <c r="B798" s="21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</row>
    <row r="799" spans="1:26" ht="12.75" hidden="1" customHeight="1">
      <c r="A799" s="21"/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</row>
    <row r="800" spans="1:26" ht="12.75" hidden="1" customHeight="1">
      <c r="A800" s="21"/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</row>
    <row r="801" spans="1:26" ht="12.75" hidden="1" customHeight="1">
      <c r="A801" s="21"/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</row>
    <row r="802" spans="1:26" ht="12.75" hidden="1" customHeight="1">
      <c r="A802" s="21"/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</row>
    <row r="803" spans="1:26" ht="12.75" hidden="1" customHeight="1">
      <c r="A803" s="21"/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</row>
    <row r="804" spans="1:26" ht="12.75" hidden="1" customHeight="1">
      <c r="A804" s="21"/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</row>
    <row r="805" spans="1:26" ht="12.75" hidden="1" customHeight="1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</row>
    <row r="806" spans="1:26" ht="12.75" hidden="1" customHeight="1">
      <c r="A806" s="21"/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</row>
    <row r="807" spans="1:26" ht="12.75" hidden="1" customHeight="1">
      <c r="A807" s="21"/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</row>
    <row r="808" spans="1:26" ht="12.75" hidden="1" customHeight="1">
      <c r="A808" s="21"/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</row>
    <row r="809" spans="1:26" ht="12.75" hidden="1" customHeight="1">
      <c r="A809" s="21"/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</row>
    <row r="810" spans="1:26" ht="12.75" hidden="1" customHeight="1">
      <c r="A810" s="21"/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</row>
    <row r="811" spans="1:26" ht="12.75" hidden="1" customHeight="1">
      <c r="A811" s="21"/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</row>
    <row r="812" spans="1:26" ht="12.75" hidden="1" customHeight="1">
      <c r="A812" s="21"/>
      <c r="B812" s="21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</row>
    <row r="813" spans="1:26" ht="12.75" hidden="1" customHeight="1">
      <c r="A813" s="21"/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</row>
    <row r="814" spans="1:26" ht="12.75" hidden="1" customHeight="1">
      <c r="A814" s="21"/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</row>
    <row r="815" spans="1:26" ht="12.75" hidden="1" customHeight="1">
      <c r="A815" s="21"/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</row>
    <row r="816" spans="1:26" ht="12.75" hidden="1" customHeight="1">
      <c r="A816" s="21"/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</row>
    <row r="817" spans="1:26" ht="12.75" hidden="1" customHeight="1">
      <c r="A817" s="21"/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</row>
    <row r="818" spans="1:26" ht="12.75" hidden="1" customHeight="1">
      <c r="A818" s="21"/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</row>
    <row r="819" spans="1:26" ht="12.75" hidden="1" customHeight="1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</row>
    <row r="820" spans="1:26" ht="12.75" hidden="1" customHeight="1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</row>
    <row r="821" spans="1:26" ht="12.75" hidden="1" customHeight="1">
      <c r="A821" s="21"/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</row>
    <row r="822" spans="1:26" ht="12.75" hidden="1" customHeight="1">
      <c r="A822" s="21"/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</row>
    <row r="823" spans="1:26" ht="12.75" hidden="1" customHeight="1">
      <c r="A823" s="21"/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</row>
    <row r="824" spans="1:26" ht="12.75" hidden="1" customHeight="1">
      <c r="A824" s="21"/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</row>
    <row r="825" spans="1:26" ht="12.75" hidden="1" customHeight="1">
      <c r="A825" s="21"/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</row>
    <row r="826" spans="1:26" ht="12.75" hidden="1" customHeight="1">
      <c r="A826" s="21"/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</row>
    <row r="827" spans="1:26" ht="12.75" hidden="1" customHeight="1">
      <c r="A827" s="21"/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</row>
    <row r="828" spans="1:26" ht="12.75" hidden="1" customHeight="1">
      <c r="A828" s="21"/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</row>
    <row r="829" spans="1:26" ht="12.75" hidden="1" customHeight="1">
      <c r="A829" s="21"/>
      <c r="B829" s="21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</row>
    <row r="830" spans="1:26" ht="12.75" hidden="1" customHeight="1">
      <c r="A830" s="21"/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</row>
    <row r="831" spans="1:26" ht="12.75" hidden="1" customHeight="1">
      <c r="A831" s="21"/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</row>
    <row r="832" spans="1:26" ht="12.75" hidden="1" customHeight="1">
      <c r="A832" s="21"/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</row>
    <row r="833" spans="1:26" ht="12.75" hidden="1" customHeight="1">
      <c r="A833" s="21"/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</row>
    <row r="834" spans="1:26" ht="12.75" hidden="1" customHeight="1">
      <c r="A834" s="21"/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</row>
    <row r="835" spans="1:26" ht="12.75" hidden="1" customHeight="1">
      <c r="A835" s="21"/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</row>
    <row r="836" spans="1:26" ht="12.75" hidden="1" customHeight="1">
      <c r="A836" s="21"/>
      <c r="B836" s="21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</row>
    <row r="837" spans="1:26" ht="12.75" hidden="1" customHeight="1">
      <c r="A837" s="21"/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</row>
    <row r="838" spans="1:26" ht="12.75" hidden="1" customHeight="1">
      <c r="A838" s="21"/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</row>
    <row r="839" spans="1:26" ht="12.75" hidden="1" customHeight="1">
      <c r="A839" s="21"/>
      <c r="B839" s="21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</row>
    <row r="840" spans="1:26" ht="12.75" hidden="1" customHeight="1">
      <c r="A840" s="21"/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</row>
    <row r="841" spans="1:26" ht="12.75" hidden="1" customHeight="1">
      <c r="A841" s="21"/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</row>
    <row r="842" spans="1:26" ht="12.75" hidden="1" customHeight="1">
      <c r="A842" s="21"/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</row>
    <row r="843" spans="1:26" ht="12.75" hidden="1" customHeight="1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</row>
    <row r="844" spans="1:26" ht="12.75" hidden="1" customHeight="1">
      <c r="A844" s="21"/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</row>
    <row r="845" spans="1:26" ht="12.75" hidden="1" customHeight="1">
      <c r="A845" s="21"/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</row>
    <row r="846" spans="1:26" ht="12.75" hidden="1" customHeight="1">
      <c r="A846" s="21"/>
      <c r="B846" s="21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</row>
    <row r="847" spans="1:26" ht="12.75" hidden="1" customHeight="1">
      <c r="A847" s="21"/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</row>
    <row r="848" spans="1:26" ht="12.75" hidden="1" customHeight="1">
      <c r="A848" s="21"/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</row>
    <row r="849" spans="1:26" ht="12.75" hidden="1" customHeight="1">
      <c r="A849" s="21"/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</row>
    <row r="850" spans="1:26" ht="12.75" hidden="1" customHeight="1">
      <c r="A850" s="21"/>
      <c r="B850" s="21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</row>
    <row r="851" spans="1:26" ht="12.75" hidden="1" customHeight="1">
      <c r="A851" s="21"/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</row>
    <row r="852" spans="1:26" ht="12.75" hidden="1" customHeight="1">
      <c r="A852" s="21"/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</row>
    <row r="853" spans="1:26" ht="12.75" hidden="1" customHeight="1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</row>
    <row r="854" spans="1:26" ht="12.75" hidden="1" customHeight="1">
      <c r="A854" s="21"/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</row>
    <row r="855" spans="1:26" ht="12.75" hidden="1" customHeight="1">
      <c r="A855" s="21"/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</row>
    <row r="856" spans="1:26" ht="12.75" hidden="1" customHeight="1">
      <c r="A856" s="21"/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</row>
    <row r="857" spans="1:26" ht="12.75" hidden="1" customHeight="1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</row>
    <row r="858" spans="1:26" ht="12.75" hidden="1" customHeight="1">
      <c r="A858" s="21"/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</row>
    <row r="859" spans="1:26" ht="12.75" hidden="1" customHeight="1">
      <c r="A859" s="21"/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</row>
    <row r="860" spans="1:26" ht="12.75" hidden="1" customHeight="1">
      <c r="A860" s="21"/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</row>
    <row r="861" spans="1:26" ht="12.75" hidden="1" customHeight="1">
      <c r="A861" s="21"/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</row>
    <row r="862" spans="1:26" ht="12.75" hidden="1" customHeight="1">
      <c r="A862" s="21"/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</row>
    <row r="863" spans="1:26" ht="12.75" hidden="1" customHeight="1">
      <c r="A863" s="21"/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</row>
    <row r="864" spans="1:26" ht="12.75" hidden="1" customHeight="1">
      <c r="A864" s="21"/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</row>
    <row r="865" spans="1:26" ht="12.75" hidden="1" customHeight="1">
      <c r="A865" s="21"/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</row>
    <row r="866" spans="1:26" ht="12.75" hidden="1" customHeight="1">
      <c r="A866" s="21"/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</row>
    <row r="867" spans="1:26" ht="12.75" hidden="1" customHeight="1">
      <c r="A867" s="21"/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</row>
    <row r="868" spans="1:26" ht="12.75" hidden="1" customHeight="1">
      <c r="A868" s="21"/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</row>
    <row r="869" spans="1:26" ht="12.75" hidden="1" customHeight="1">
      <c r="A869" s="21"/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</row>
    <row r="870" spans="1:26" ht="12.75" hidden="1" customHeight="1">
      <c r="A870" s="21"/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</row>
    <row r="871" spans="1:26" ht="12.75" hidden="1" customHeight="1">
      <c r="A871" s="21"/>
      <c r="B871" s="21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</row>
    <row r="872" spans="1:26" ht="12.75" hidden="1" customHeight="1">
      <c r="A872" s="21"/>
      <c r="B872" s="21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</row>
    <row r="873" spans="1:26" ht="12.75" hidden="1" customHeight="1">
      <c r="A873" s="21"/>
      <c r="B873" s="21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</row>
    <row r="874" spans="1:26" ht="12.75" hidden="1" customHeight="1">
      <c r="A874" s="21"/>
      <c r="B874" s="21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</row>
    <row r="875" spans="1:26" ht="12.75" hidden="1" customHeight="1">
      <c r="A875" s="21"/>
      <c r="B875" s="21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</row>
    <row r="876" spans="1:26" ht="12.75" hidden="1" customHeight="1">
      <c r="A876" s="21"/>
      <c r="B876" s="21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</row>
    <row r="877" spans="1:26" ht="12.75" hidden="1" customHeight="1">
      <c r="A877" s="21"/>
      <c r="B877" s="21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</row>
    <row r="878" spans="1:26" ht="12.75" hidden="1" customHeight="1">
      <c r="A878" s="21"/>
      <c r="B878" s="21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</row>
    <row r="879" spans="1:26" ht="12.75" hidden="1" customHeight="1">
      <c r="A879" s="21"/>
      <c r="B879" s="21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</row>
    <row r="880" spans="1:26" ht="12.75" hidden="1" customHeight="1">
      <c r="A880" s="21"/>
      <c r="B880" s="21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</row>
    <row r="881" spans="1:26" ht="12.75" hidden="1" customHeight="1">
      <c r="A881" s="21"/>
      <c r="B881" s="21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</row>
    <row r="882" spans="1:26" ht="12.75" hidden="1" customHeight="1">
      <c r="A882" s="21"/>
      <c r="B882" s="21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</row>
    <row r="883" spans="1:26" ht="12.75" hidden="1" customHeight="1">
      <c r="A883" s="21"/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</row>
    <row r="884" spans="1:26" ht="12.75" hidden="1" customHeight="1">
      <c r="A884" s="21"/>
      <c r="B884" s="21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</row>
    <row r="885" spans="1:26" ht="12.75" hidden="1" customHeight="1">
      <c r="A885" s="21"/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</row>
    <row r="886" spans="1:26" ht="12.75" hidden="1" customHeight="1">
      <c r="A886" s="21"/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</row>
    <row r="887" spans="1:26" ht="12.75" hidden="1" customHeight="1">
      <c r="A887" s="21"/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</row>
    <row r="888" spans="1:26" ht="12.75" hidden="1" customHeight="1">
      <c r="A888" s="21"/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</row>
    <row r="889" spans="1:26" ht="12.75" hidden="1" customHeight="1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</row>
    <row r="890" spans="1:26" ht="12.75" hidden="1" customHeight="1">
      <c r="A890" s="21"/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</row>
    <row r="891" spans="1:26" ht="12.75" hidden="1" customHeight="1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</row>
    <row r="892" spans="1:26" ht="12.75" hidden="1" customHeight="1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</row>
    <row r="893" spans="1:26" ht="12.75" hidden="1" customHeight="1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</row>
    <row r="894" spans="1:26" ht="12.75" hidden="1" customHeight="1">
      <c r="A894" s="21"/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</row>
    <row r="895" spans="1:26" ht="12.75" hidden="1" customHeight="1">
      <c r="A895" s="21"/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</row>
    <row r="896" spans="1:26" ht="12.75" hidden="1" customHeight="1">
      <c r="A896" s="21"/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</row>
    <row r="897" spans="1:26" ht="12.75" hidden="1" customHeight="1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</row>
    <row r="898" spans="1:26" ht="12.75" hidden="1" customHeight="1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</row>
    <row r="899" spans="1:26" ht="12.75" hidden="1" customHeight="1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</row>
    <row r="900" spans="1:26" ht="12.75" hidden="1" customHeight="1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</row>
    <row r="901" spans="1:26" ht="12.75" hidden="1" customHeight="1">
      <c r="A901" s="21"/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</row>
    <row r="902" spans="1:26" ht="12.75" hidden="1" customHeight="1">
      <c r="A902" s="21"/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</row>
    <row r="903" spans="1:26" ht="12.75" hidden="1" customHeight="1">
      <c r="A903" s="21"/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</row>
    <row r="904" spans="1:26" ht="12.75" hidden="1" customHeight="1">
      <c r="A904" s="21"/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</row>
    <row r="905" spans="1:26" ht="12.75" hidden="1" customHeight="1">
      <c r="A905" s="21"/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</row>
    <row r="906" spans="1:26" ht="12.75" hidden="1" customHeight="1">
      <c r="A906" s="21"/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</row>
    <row r="907" spans="1:26" ht="12.75" hidden="1" customHeight="1">
      <c r="A907" s="21"/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</row>
    <row r="908" spans="1:26" ht="12.75" hidden="1" customHeight="1">
      <c r="A908" s="21"/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</row>
    <row r="909" spans="1:26" ht="12.75" hidden="1" customHeight="1">
      <c r="A909" s="21"/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</row>
    <row r="910" spans="1:26" ht="12.75" hidden="1" customHeight="1">
      <c r="A910" s="21"/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</row>
    <row r="911" spans="1:26" ht="12.75" hidden="1" customHeight="1">
      <c r="A911" s="21"/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</row>
    <row r="912" spans="1:26" ht="12.75" hidden="1" customHeight="1">
      <c r="A912" s="21"/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</row>
    <row r="913" spans="1:26" ht="12.75" hidden="1" customHeight="1">
      <c r="A913" s="21"/>
      <c r="B913" s="21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</row>
    <row r="914" spans="1:26" ht="12.75" hidden="1" customHeight="1">
      <c r="A914" s="21"/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</row>
    <row r="915" spans="1:26" ht="12.75" hidden="1" customHeight="1">
      <c r="A915" s="21"/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</row>
    <row r="916" spans="1:26" ht="12.75" hidden="1" customHeight="1">
      <c r="A916" s="21"/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</row>
    <row r="917" spans="1:26" ht="12.75" hidden="1" customHeight="1">
      <c r="A917" s="21"/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</row>
    <row r="918" spans="1:26" ht="12.75" hidden="1" customHeight="1">
      <c r="A918" s="21"/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</row>
    <row r="919" spans="1:26" ht="12.75" hidden="1" customHeight="1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</row>
    <row r="920" spans="1:26" ht="12.75" hidden="1" customHeight="1">
      <c r="A920" s="21"/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</row>
    <row r="921" spans="1:26" ht="12.75" hidden="1" customHeight="1">
      <c r="A921" s="21"/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</row>
    <row r="922" spans="1:26" ht="12.75" hidden="1" customHeight="1">
      <c r="A922" s="21"/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</row>
    <row r="923" spans="1:26" ht="12.75" hidden="1" customHeight="1">
      <c r="A923" s="21"/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</row>
    <row r="924" spans="1:26" ht="12.75" hidden="1" customHeight="1">
      <c r="A924" s="21"/>
      <c r="B924" s="21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</row>
    <row r="925" spans="1:26" ht="12.75" hidden="1" customHeight="1">
      <c r="A925" s="21"/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</row>
    <row r="926" spans="1:26" ht="12.75" hidden="1" customHeight="1">
      <c r="A926" s="21"/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</row>
    <row r="927" spans="1:26" ht="12.75" hidden="1" customHeight="1">
      <c r="A927" s="21"/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</row>
    <row r="928" spans="1:26" ht="12.75" hidden="1" customHeight="1">
      <c r="A928" s="21"/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</row>
    <row r="929" spans="1:26" ht="12.75" hidden="1" customHeight="1">
      <c r="A929" s="21"/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</row>
    <row r="930" spans="1:26" ht="12.75" hidden="1" customHeight="1">
      <c r="A930" s="21"/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</row>
    <row r="931" spans="1:26" ht="12.75" hidden="1" customHeight="1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</row>
    <row r="932" spans="1:26" ht="12.75" hidden="1" customHeight="1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</row>
    <row r="933" spans="1:26" ht="12.75" hidden="1" customHeight="1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</row>
    <row r="934" spans="1:26" ht="12.75" hidden="1" customHeight="1">
      <c r="A934" s="21"/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</row>
    <row r="935" spans="1:26" ht="12.75" hidden="1" customHeight="1">
      <c r="A935" s="21"/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</row>
    <row r="936" spans="1:26" ht="12.75" hidden="1" customHeight="1">
      <c r="A936" s="21"/>
      <c r="B936" s="21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</row>
    <row r="937" spans="1:26" ht="12.75" hidden="1" customHeight="1">
      <c r="A937" s="21"/>
      <c r="B937" s="21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</row>
    <row r="938" spans="1:26" ht="12.75" hidden="1" customHeight="1">
      <c r="A938" s="21"/>
      <c r="B938" s="21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</row>
    <row r="939" spans="1:26" ht="12.75" hidden="1" customHeight="1">
      <c r="A939" s="21"/>
      <c r="B939" s="21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</row>
    <row r="940" spans="1:26" ht="12.75" hidden="1" customHeight="1">
      <c r="A940" s="21"/>
      <c r="B940" s="21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</row>
    <row r="941" spans="1:26" ht="12.75" hidden="1" customHeight="1">
      <c r="A941" s="21"/>
      <c r="B941" s="21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</row>
    <row r="942" spans="1:26" ht="12.75" hidden="1" customHeight="1">
      <c r="A942" s="21"/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</row>
    <row r="943" spans="1:26" ht="12.75" hidden="1" customHeight="1">
      <c r="A943" s="21"/>
      <c r="B943" s="21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</row>
    <row r="944" spans="1:26" ht="12.75" hidden="1" customHeight="1">
      <c r="A944" s="21"/>
      <c r="B944" s="21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</row>
    <row r="945" spans="1:26" ht="12.75" hidden="1" customHeight="1">
      <c r="A945" s="21"/>
      <c r="B945" s="21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</row>
    <row r="946" spans="1:26" ht="12.75" hidden="1" customHeight="1">
      <c r="A946" s="21"/>
      <c r="B946" s="21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</row>
    <row r="947" spans="1:26" ht="12.75" hidden="1" customHeight="1">
      <c r="A947" s="21"/>
      <c r="B947" s="21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</row>
    <row r="948" spans="1:26" ht="12.75" hidden="1" customHeight="1">
      <c r="A948" s="21"/>
      <c r="B948" s="21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</row>
    <row r="949" spans="1:26" ht="12.75" hidden="1" customHeight="1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</row>
    <row r="950" spans="1:26" ht="12.75" hidden="1" customHeight="1">
      <c r="A950" s="21"/>
      <c r="B950" s="21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</row>
    <row r="951" spans="1:26" ht="12.75" hidden="1" customHeight="1">
      <c r="A951" s="21"/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</row>
    <row r="952" spans="1:26" ht="12.75" hidden="1" customHeight="1">
      <c r="A952" s="21"/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</row>
    <row r="953" spans="1:26" ht="12.75" hidden="1" customHeight="1">
      <c r="A953" s="21"/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</row>
    <row r="954" spans="1:26" ht="12.75" hidden="1" customHeight="1">
      <c r="A954" s="21"/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</row>
    <row r="955" spans="1:26" ht="12.75" hidden="1" customHeight="1">
      <c r="A955" s="21"/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</row>
    <row r="956" spans="1:26" ht="12.75" hidden="1" customHeight="1">
      <c r="A956" s="21"/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</row>
    <row r="957" spans="1:26" ht="12.75" hidden="1" customHeight="1">
      <c r="A957" s="21"/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</row>
    <row r="958" spans="1:26" ht="12.75" hidden="1" customHeight="1">
      <c r="A958" s="21"/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</row>
    <row r="959" spans="1:26" ht="12.75" hidden="1" customHeight="1">
      <c r="A959" s="21"/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</row>
    <row r="960" spans="1:26" ht="12.75" hidden="1" customHeight="1">
      <c r="A960" s="21"/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</row>
    <row r="961" spans="1:26" ht="12.75" hidden="1" customHeight="1">
      <c r="A961" s="21"/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</row>
    <row r="962" spans="1:26" ht="12.75" hidden="1" customHeight="1">
      <c r="A962" s="21"/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</row>
    <row r="963" spans="1:26" ht="12.75" hidden="1" customHeight="1">
      <c r="A963" s="21"/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</row>
    <row r="964" spans="1:26" ht="12.75" hidden="1" customHeight="1">
      <c r="A964" s="21"/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</row>
    <row r="965" spans="1:26" ht="12.75" hidden="1" customHeight="1">
      <c r="A965" s="21"/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</row>
    <row r="966" spans="1:26" ht="12.75" hidden="1" customHeight="1">
      <c r="A966" s="21"/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</row>
    <row r="967" spans="1:26" ht="12.75" hidden="1" customHeight="1">
      <c r="A967" s="21"/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</row>
    <row r="968" spans="1:26" ht="12.75" hidden="1" customHeight="1">
      <c r="A968" s="21"/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</row>
    <row r="969" spans="1:26" ht="12.75" hidden="1" customHeight="1">
      <c r="A969" s="21"/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</row>
    <row r="970" spans="1:26" ht="12.75" hidden="1" customHeight="1">
      <c r="A970" s="21"/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</row>
    <row r="971" spans="1:26" ht="12.75" hidden="1" customHeight="1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</row>
    <row r="972" spans="1:26" ht="12.75" hidden="1" customHeight="1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</row>
    <row r="973" spans="1:26" ht="12.75" hidden="1" customHeight="1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</row>
    <row r="974" spans="1:26" ht="12.75" hidden="1" customHeight="1">
      <c r="A974" s="21"/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</row>
    <row r="975" spans="1:26" ht="12.75" hidden="1" customHeight="1">
      <c r="A975" s="21"/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</row>
    <row r="976" spans="1:26" ht="12.75" hidden="1" customHeight="1">
      <c r="A976" s="21"/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</row>
    <row r="977" spans="1:26" ht="12.75" hidden="1" customHeight="1">
      <c r="A977" s="21"/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</row>
    <row r="978" spans="1:26" ht="12.75" hidden="1" customHeight="1">
      <c r="A978" s="21"/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</row>
    <row r="979" spans="1:26" ht="12.75" hidden="1" customHeight="1">
      <c r="A979" s="21"/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</row>
    <row r="980" spans="1:26" ht="12.75" hidden="1" customHeight="1">
      <c r="A980" s="21"/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</row>
    <row r="981" spans="1:26" ht="12.75" hidden="1" customHeight="1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</row>
    <row r="982" spans="1:26" ht="12.75" hidden="1" customHeight="1">
      <c r="A982" s="21"/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</row>
    <row r="983" spans="1:26" ht="12.75" hidden="1" customHeight="1">
      <c r="A983" s="21"/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</row>
    <row r="984" spans="1:26" ht="12.75" hidden="1" customHeight="1">
      <c r="A984" s="21"/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</row>
    <row r="985" spans="1:26" ht="12.75" hidden="1" customHeight="1">
      <c r="A985" s="21"/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</row>
    <row r="986" spans="1:26" ht="12.75" hidden="1" customHeight="1">
      <c r="A986" s="21"/>
      <c r="B986" s="21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</row>
    <row r="987" spans="1:26" ht="12.75" hidden="1" customHeight="1">
      <c r="A987" s="21"/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</row>
    <row r="988" spans="1:26" ht="12.75" hidden="1" customHeight="1">
      <c r="A988" s="21"/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</row>
    <row r="989" spans="1:26" ht="12.75" hidden="1" customHeight="1">
      <c r="A989" s="21"/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</row>
    <row r="990" spans="1:26" ht="12.75" hidden="1" customHeight="1">
      <c r="A990" s="21"/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</row>
    <row r="991" spans="1:26" ht="12.75" hidden="1" customHeight="1">
      <c r="A991" s="21"/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</row>
    <row r="992" spans="1:26" ht="12.75" hidden="1" customHeight="1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</row>
    <row r="993" spans="1:26" ht="12.75" hidden="1" customHeight="1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</row>
    <row r="994" spans="1:26" ht="12.75" hidden="1" customHeight="1">
      <c r="A994" s="21"/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</row>
    <row r="995" spans="1:26" ht="12.75" hidden="1" customHeight="1">
      <c r="A995" s="21"/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</row>
    <row r="996" spans="1:26" ht="12.75" hidden="1" customHeight="1">
      <c r="A996" s="21"/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</row>
    <row r="997" spans="1:26" ht="12.75" hidden="1" customHeight="1">
      <c r="A997" s="21"/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</row>
    <row r="998" spans="1:26" ht="12.75" hidden="1" customHeight="1">
      <c r="A998" s="21"/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</row>
    <row r="999" spans="1:26" ht="12.75" hidden="1" customHeight="1">
      <c r="A999" s="21"/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</row>
    <row r="1000" spans="1:26" ht="12.75" hidden="1" customHeight="1">
      <c r="A1000" s="21"/>
      <c r="B1000" s="21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</row>
    <row r="1001" spans="1:26" ht="12.75" hidden="1" customHeight="1">
      <c r="A1001" s="21"/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</row>
    <row r="1002" spans="1:26" ht="12.75" hidden="1" customHeight="1">
      <c r="A1002" s="21"/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</row>
    <row r="1003" spans="1:26" ht="12.75" hidden="1" customHeight="1">
      <c r="A1003" s="21"/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</row>
    <row r="1004" spans="1:26" ht="12.75" hidden="1" customHeight="1">
      <c r="A1004" s="21"/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  <c r="Y1004" s="21"/>
      <c r="Z1004" s="21"/>
    </row>
    <row r="1005" spans="1:26" ht="12.75" hidden="1" customHeight="1">
      <c r="A1005" s="21"/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</row>
    <row r="1006" spans="1:26" ht="12.75" hidden="1" customHeight="1">
      <c r="A1006" s="21"/>
      <c r="B1006" s="21"/>
      <c r="C1006" s="21"/>
      <c r="D1006" s="21"/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</row>
    <row r="1007" spans="1:26" ht="12.75" hidden="1" customHeight="1">
      <c r="A1007" s="21"/>
      <c r="B1007" s="21"/>
      <c r="C1007" s="21"/>
      <c r="D1007" s="21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</row>
    <row r="1008" spans="1:26" ht="12.75" hidden="1" customHeight="1">
      <c r="A1008" s="21"/>
      <c r="B1008" s="21"/>
      <c r="C1008" s="21"/>
      <c r="D1008" s="21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</row>
    <row r="1009" spans="1:26" ht="12.75" hidden="1" customHeight="1">
      <c r="A1009" s="21"/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</row>
    <row r="1010" spans="1:26" ht="12.75" hidden="1" customHeight="1">
      <c r="A1010" s="21"/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</row>
    <row r="1011" spans="1:26" ht="12.75" hidden="1" customHeight="1">
      <c r="A1011" s="21"/>
      <c r="B1011" s="21"/>
      <c r="C1011" s="21"/>
      <c r="D1011" s="21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</row>
    <row r="1012" spans="1:26" ht="12.75" hidden="1" customHeight="1">
      <c r="A1012" s="21"/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</row>
  </sheetData>
  <sheetProtection algorithmName="SHA-512" hashValue="gfsWNJep3GwkW2RnjOsnkhbz7Xh8Gnoz1jADiZv2TwUKbaB5gGHAg1X23sjdxuMnQOrqIBO1CuaF6cxKCmzBpw==" saltValue="cuTiADhm02Tt5DIHuL9eUg==" spinCount="100000" sheet="1" objects="1" scenarios="1"/>
  <mergeCells count="38">
    <mergeCell ref="Z13:AA13"/>
    <mergeCell ref="B97:C97"/>
    <mergeCell ref="C99:J99"/>
    <mergeCell ref="E100:J100"/>
    <mergeCell ref="B29:D29"/>
    <mergeCell ref="B30:D30"/>
    <mergeCell ref="B31:D31"/>
    <mergeCell ref="B34:B35"/>
    <mergeCell ref="C34:C35"/>
    <mergeCell ref="D34:D35"/>
    <mergeCell ref="E34:E35"/>
    <mergeCell ref="B28:D28"/>
    <mergeCell ref="S34:S35"/>
    <mergeCell ref="T34:T35"/>
    <mergeCell ref="H34:H35"/>
    <mergeCell ref="I34:I35"/>
    <mergeCell ref="J34:J35"/>
    <mergeCell ref="K34:K35"/>
    <mergeCell ref="L34:L35"/>
    <mergeCell ref="Q34:Q35"/>
    <mergeCell ref="R34:R35"/>
    <mergeCell ref="B16:E16"/>
    <mergeCell ref="B17:E17"/>
    <mergeCell ref="B19:D19"/>
    <mergeCell ref="B20:D20"/>
    <mergeCell ref="C23:D23"/>
    <mergeCell ref="R13:S13"/>
    <mergeCell ref="T13:U13"/>
    <mergeCell ref="V13:W13"/>
    <mergeCell ref="X13:Y13"/>
    <mergeCell ref="C1:M1"/>
    <mergeCell ref="E4:I4"/>
    <mergeCell ref="E5:I5"/>
    <mergeCell ref="B7:E7"/>
    <mergeCell ref="B8:E8"/>
    <mergeCell ref="B9:E9"/>
    <mergeCell ref="B11:D11"/>
    <mergeCell ref="B13:D13"/>
  </mergeCells>
  <dataValidations count="5">
    <dataValidation type="whole" allowBlank="1" showInputMessage="1" showErrorMessage="1" error="Мінімальна сума кредиту = 5 000грн._x000a_Максимальна сума кредиту = 500 000грн." prompt="Мінімальна сума кредиту = 5 000грн._x000a_Максимальна сума кредиту = 500 000грн." sqref="E11" xr:uid="{00000000-0002-0000-0100-000000000000}">
      <formula1>5000</formula1>
      <formula2>500000</formula2>
    </dataValidation>
    <dataValidation type="list" allowBlank="1" showErrorMessage="1" sqref="E4" xr:uid="{00000000-0002-0000-0100-000001000000}">
      <formula1>"Персональный кредит"</formula1>
    </dataValidation>
    <dataValidation type="list" allowBlank="1" showErrorMessage="1" sqref="E5" xr:uid="{00000000-0002-0000-0100-000002000000}">
      <formula1>#REF!</formula1>
    </dataValidation>
    <dataValidation type="list" allowBlank="1" showErrorMessage="1" sqref="E13" xr:uid="{00000000-0002-0000-0100-000003000000}">
      <formula1>$P$22:$P$30</formula1>
    </dataValidation>
    <dataValidation type="list" allowBlank="1" showErrorMessage="1" sqref="F13:G13 E23:G23" xr:uid="{00000000-0002-0000-0100-000004000000}">
      <formula1>$P$22:$P$31</formula1>
    </dataValidation>
  </dataValidation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Юрий Коваль</dc:creator>
  <cp:lastModifiedBy>Логвиненко Наталка Миколаївна</cp:lastModifiedBy>
  <dcterms:created xsi:type="dcterms:W3CDTF">2022-12-19T14:31:58Z</dcterms:created>
  <dcterms:modified xsi:type="dcterms:W3CDTF">2024-10-31T09:49:39Z</dcterms:modified>
</cp:coreProperties>
</file>