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Khokhulya\Desktop\"/>
    </mc:Choice>
  </mc:AlternateContent>
  <xr:revisionPtr revIDLastSave="0" documentId="8_{38EE5D34-9293-4E66-8818-E9FF302270DD}" xr6:coauthVersionLast="47" xr6:coauthVersionMax="47" xr10:uidLastSave="{00000000-0000-0000-0000-000000000000}"/>
  <workbookProtection workbookAlgorithmName="SHA-512" workbookHashValue="6jhUrhFKVKpcvp6/x1Czw7m4/r6bvcTi2LgiPMCZgcyt5k1madCcLwmOMebrJvX2R+GkKOEQuk1acOK1D5aiLg==" workbookSaltValue="4IzP8PY5e+5Q2ZIisSkWMQ==" workbookSpinCount="100000" lockStructure="1"/>
  <bookViews>
    <workbookView xWindow="-108" yWindow="-108" windowWidth="23256" windowHeight="12456" firstSheet="1" activeTab="1" xr2:uid="{00000000-000D-0000-FFFF-FFFF00000000}"/>
  </bookViews>
  <sheets>
    <sheet name="Лист1" sheetId="1" state="hidden" r:id="rId1"/>
    <sheet name="Лист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qc74I4F/Weeo+HAGYhw70RfccZh6Kt/FaUF/4uMDgj8="/>
    </ext>
  </extLst>
</workbook>
</file>

<file path=xl/calcChain.xml><?xml version="1.0" encoding="utf-8"?>
<calcChain xmlns="http://schemas.openxmlformats.org/spreadsheetml/2006/main">
  <c r="I87" i="2" l="1"/>
  <c r="I88" i="2"/>
  <c r="I89" i="2"/>
  <c r="I90" i="2"/>
  <c r="I91" i="2"/>
  <c r="I92" i="2"/>
  <c r="I93" i="2"/>
  <c r="I94" i="2"/>
  <c r="I95" i="2"/>
  <c r="I96" i="2"/>
  <c r="I97" i="2"/>
  <c r="I98" i="2"/>
  <c r="E21" i="2" l="1"/>
  <c r="I39" i="2"/>
  <c r="H39" i="2"/>
  <c r="K38" i="2"/>
  <c r="E38" i="2"/>
  <c r="C38" i="2"/>
  <c r="E26" i="2"/>
  <c r="E27" i="2" s="1"/>
  <c r="I12" i="2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16" i="1"/>
  <c r="D15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Q8" i="1"/>
  <c r="E15" i="1" s="1"/>
  <c r="D7" i="1"/>
  <c r="D9" i="1" s="1"/>
  <c r="D8" i="1" s="1"/>
  <c r="D6" i="1"/>
  <c r="C39" i="2" l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Q38" i="2"/>
  <c r="Q99" i="2" s="1"/>
  <c r="D38" i="2"/>
  <c r="I85" i="2"/>
  <c r="I75" i="2"/>
  <c r="I86" i="2"/>
  <c r="I79" i="2"/>
  <c r="I81" i="2"/>
  <c r="I77" i="2"/>
  <c r="I82" i="2"/>
  <c r="I78" i="2"/>
  <c r="I83" i="2"/>
  <c r="I76" i="2"/>
  <c r="I80" i="2"/>
  <c r="I84" i="2"/>
  <c r="C15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D10" i="1"/>
  <c r="F19" i="2"/>
  <c r="E30" i="2" s="1"/>
  <c r="D39" i="2" s="1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D88" i="2" l="1"/>
  <c r="J88" i="2" s="1"/>
  <c r="K88" i="2" s="1"/>
  <c r="D92" i="2"/>
  <c r="J92" i="2" s="1"/>
  <c r="K92" i="2" s="1"/>
  <c r="D96" i="2"/>
  <c r="J96" i="2" s="1"/>
  <c r="K96" i="2" s="1"/>
  <c r="D89" i="2"/>
  <c r="J89" i="2" s="1"/>
  <c r="K89" i="2" s="1"/>
  <c r="D97" i="2"/>
  <c r="J97" i="2" s="1"/>
  <c r="K97" i="2" s="1"/>
  <c r="D91" i="2"/>
  <c r="J91" i="2" s="1"/>
  <c r="K91" i="2" s="1"/>
  <c r="D93" i="2"/>
  <c r="J93" i="2" s="1"/>
  <c r="K93" i="2" s="1"/>
  <c r="D90" i="2"/>
  <c r="J90" i="2" s="1"/>
  <c r="K90" i="2" s="1"/>
  <c r="D94" i="2"/>
  <c r="J94" i="2" s="1"/>
  <c r="K94" i="2" s="1"/>
  <c r="D98" i="2"/>
  <c r="J98" i="2" s="1"/>
  <c r="K98" i="2" s="1"/>
  <c r="D87" i="2"/>
  <c r="J87" i="2" s="1"/>
  <c r="K87" i="2" s="1"/>
  <c r="D95" i="2"/>
  <c r="J95" i="2" s="1"/>
  <c r="K95" i="2" s="1"/>
  <c r="D85" i="2"/>
  <c r="J85" i="2" s="1"/>
  <c r="K85" i="2" s="1"/>
  <c r="D86" i="2"/>
  <c r="J86" i="2" s="1"/>
  <c r="K86" i="2" s="1"/>
  <c r="D84" i="2"/>
  <c r="J84" i="2" s="1"/>
  <c r="K84" i="2" s="1"/>
  <c r="D82" i="2"/>
  <c r="J82" i="2" s="1"/>
  <c r="K82" i="2" s="1"/>
  <c r="D80" i="2"/>
  <c r="J80" i="2" s="1"/>
  <c r="K80" i="2" s="1"/>
  <c r="D78" i="2"/>
  <c r="J78" i="2" s="1"/>
  <c r="K78" i="2" s="1"/>
  <c r="D76" i="2"/>
  <c r="J76" i="2" s="1"/>
  <c r="K76" i="2" s="1"/>
  <c r="D83" i="2"/>
  <c r="J83" i="2" s="1"/>
  <c r="K83" i="2" s="1"/>
  <c r="D81" i="2"/>
  <c r="J81" i="2" s="1"/>
  <c r="K81" i="2" s="1"/>
  <c r="D79" i="2"/>
  <c r="J79" i="2" s="1"/>
  <c r="K79" i="2" s="1"/>
  <c r="D77" i="2"/>
  <c r="J77" i="2" s="1"/>
  <c r="K77" i="2" s="1"/>
  <c r="D75" i="2"/>
  <c r="J75" i="2" s="1"/>
  <c r="K75" i="2" s="1"/>
  <c r="I99" i="2"/>
  <c r="D73" i="2"/>
  <c r="D71" i="2"/>
  <c r="D69" i="2"/>
  <c r="D67" i="2"/>
  <c r="D65" i="2"/>
  <c r="D63" i="2"/>
  <c r="D61" i="2"/>
  <c r="D59" i="2"/>
  <c r="D57" i="2"/>
  <c r="D55" i="2"/>
  <c r="D53" i="2"/>
  <c r="D51" i="2"/>
  <c r="D49" i="2"/>
  <c r="D47" i="2"/>
  <c r="D45" i="2"/>
  <c r="D43" i="2"/>
  <c r="D41" i="2"/>
  <c r="D74" i="2"/>
  <c r="D72" i="2"/>
  <c r="D70" i="2"/>
  <c r="D68" i="2"/>
  <c r="D66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99" i="2" l="1"/>
  <c r="K102" i="2"/>
  <c r="E31" i="2" s="1"/>
  <c r="S99" i="2" s="1"/>
  <c r="J40" i="2"/>
  <c r="K40" i="2" s="1"/>
  <c r="J48" i="2"/>
  <c r="K48" i="2" s="1"/>
  <c r="J56" i="2"/>
  <c r="K56" i="2" s="1"/>
  <c r="J64" i="2"/>
  <c r="K64" i="2" s="1"/>
  <c r="J72" i="2"/>
  <c r="K72" i="2" s="1"/>
  <c r="J43" i="2"/>
  <c r="K43" i="2" s="1"/>
  <c r="J51" i="2"/>
  <c r="K51" i="2" s="1"/>
  <c r="J59" i="2"/>
  <c r="K59" i="2" s="1"/>
  <c r="J67" i="2"/>
  <c r="K67" i="2" s="1"/>
  <c r="J42" i="2"/>
  <c r="K42" i="2" s="1"/>
  <c r="J50" i="2"/>
  <c r="K50" i="2" s="1"/>
  <c r="J58" i="2"/>
  <c r="K58" i="2" s="1"/>
  <c r="J66" i="2"/>
  <c r="K66" i="2" s="1"/>
  <c r="J74" i="2"/>
  <c r="K74" i="2" s="1"/>
  <c r="J45" i="2"/>
  <c r="K45" i="2" s="1"/>
  <c r="J53" i="2"/>
  <c r="K53" i="2" s="1"/>
  <c r="J61" i="2"/>
  <c r="K61" i="2" s="1"/>
  <c r="J69" i="2"/>
  <c r="K69" i="2" s="1"/>
  <c r="J44" i="2"/>
  <c r="K44" i="2" s="1"/>
  <c r="J52" i="2"/>
  <c r="K52" i="2" s="1"/>
  <c r="J60" i="2"/>
  <c r="K60" i="2" s="1"/>
  <c r="J68" i="2"/>
  <c r="K68" i="2" s="1"/>
  <c r="E39" i="2"/>
  <c r="J39" i="2"/>
  <c r="J47" i="2"/>
  <c r="K47" i="2" s="1"/>
  <c r="J55" i="2"/>
  <c r="K55" i="2" s="1"/>
  <c r="J63" i="2"/>
  <c r="K63" i="2" s="1"/>
  <c r="J71" i="2"/>
  <c r="K71" i="2" s="1"/>
  <c r="J46" i="2"/>
  <c r="K46" i="2" s="1"/>
  <c r="J54" i="2"/>
  <c r="K54" i="2" s="1"/>
  <c r="J62" i="2"/>
  <c r="K62" i="2" s="1"/>
  <c r="J70" i="2"/>
  <c r="K70" i="2" s="1"/>
  <c r="J41" i="2"/>
  <c r="K41" i="2" s="1"/>
  <c r="J49" i="2"/>
  <c r="K49" i="2" s="1"/>
  <c r="J57" i="2"/>
  <c r="K57" i="2" s="1"/>
  <c r="J65" i="2"/>
  <c r="K65" i="2" s="1"/>
  <c r="J73" i="2"/>
  <c r="K73" i="2" s="1"/>
  <c r="J99" i="2" l="1"/>
  <c r="K101" i="2" s="1"/>
  <c r="K103" i="2" s="1"/>
  <c r="K39" i="2"/>
  <c r="K99" i="2" s="1"/>
  <c r="L39" i="2"/>
  <c r="H40" i="2" l="1"/>
  <c r="E40" i="2" l="1"/>
  <c r="L40" i="2" l="1"/>
  <c r="H41" i="2" l="1"/>
  <c r="E41" i="2" l="1"/>
  <c r="L41" i="2" l="1"/>
  <c r="H42" i="2" l="1"/>
  <c r="E42" i="2" l="1"/>
  <c r="L42" i="2" l="1"/>
  <c r="H43" i="2" l="1"/>
  <c r="E43" i="2" s="1"/>
  <c r="L43" i="2" l="1"/>
  <c r="H44" i="2" l="1"/>
  <c r="E44" i="2" s="1"/>
  <c r="L44" i="2" s="1"/>
  <c r="H45" i="2" l="1"/>
  <c r="E45" i="2" s="1"/>
  <c r="L45" i="2" s="1"/>
  <c r="H46" i="2" l="1"/>
  <c r="E46" i="2" s="1"/>
  <c r="L46" i="2" s="1"/>
  <c r="H47" i="2" l="1"/>
  <c r="E47" i="2" s="1"/>
  <c r="L47" i="2" s="1"/>
  <c r="H48" i="2" l="1"/>
  <c r="E48" i="2" s="1"/>
  <c r="L48" i="2" s="1"/>
  <c r="H49" i="2" l="1"/>
  <c r="E49" i="2" s="1"/>
  <c r="L49" i="2" s="1"/>
  <c r="H50" i="2" l="1"/>
  <c r="E50" i="2" s="1"/>
  <c r="L50" i="2" s="1"/>
  <c r="H51" i="2" l="1"/>
  <c r="E51" i="2" s="1"/>
  <c r="L51" i="2" s="1"/>
  <c r="H52" i="2" l="1"/>
  <c r="E52" i="2" s="1"/>
  <c r="L52" i="2" s="1"/>
  <c r="H53" i="2" l="1"/>
  <c r="E53" i="2" s="1"/>
  <c r="L53" i="2" s="1"/>
  <c r="H54" i="2" l="1"/>
  <c r="E54" i="2" s="1"/>
  <c r="L54" i="2" s="1"/>
  <c r="H55" i="2" l="1"/>
  <c r="E55" i="2" s="1"/>
  <c r="L55" i="2" s="1"/>
  <c r="H56" i="2" l="1"/>
  <c r="E56" i="2" s="1"/>
  <c r="L56" i="2" s="1"/>
  <c r="H57" i="2" l="1"/>
  <c r="E57" i="2" s="1"/>
  <c r="L57" i="2" s="1"/>
  <c r="H58" i="2" l="1"/>
  <c r="E58" i="2" s="1"/>
  <c r="L58" i="2" s="1"/>
  <c r="H59" i="2" l="1"/>
  <c r="E59" i="2" s="1"/>
  <c r="L59" i="2" s="1"/>
  <c r="H60" i="2" l="1"/>
  <c r="E60" i="2" s="1"/>
  <c r="L60" i="2" s="1"/>
  <c r="H61" i="2" l="1"/>
  <c r="E61" i="2" s="1"/>
  <c r="L61" i="2" s="1"/>
  <c r="H62" i="2" l="1"/>
  <c r="E62" i="2" s="1"/>
  <c r="L62" i="2" s="1"/>
  <c r="H63" i="2" l="1"/>
  <c r="E63" i="2" s="1"/>
  <c r="L63" i="2" s="1"/>
  <c r="H64" i="2" l="1"/>
  <c r="E64" i="2" s="1"/>
  <c r="L64" i="2" s="1"/>
  <c r="H65" i="2" l="1"/>
  <c r="E65" i="2" s="1"/>
  <c r="L65" i="2" s="1"/>
  <c r="H66" i="2" l="1"/>
  <c r="E66" i="2" s="1"/>
  <c r="L66" i="2" s="1"/>
  <c r="H67" i="2" l="1"/>
  <c r="E67" i="2" s="1"/>
  <c r="L67" i="2" s="1"/>
  <c r="H68" i="2" l="1"/>
  <c r="E68" i="2" s="1"/>
  <c r="L68" i="2" s="1"/>
  <c r="H69" i="2" l="1"/>
  <c r="E69" i="2" s="1"/>
  <c r="L69" i="2" s="1"/>
  <c r="H70" i="2" l="1"/>
  <c r="E70" i="2" s="1"/>
  <c r="L70" i="2" s="1"/>
  <c r="H71" i="2" l="1"/>
  <c r="E71" i="2" s="1"/>
  <c r="L71" i="2" s="1"/>
  <c r="H72" i="2" l="1"/>
  <c r="E72" i="2" s="1"/>
  <c r="L72" i="2" s="1"/>
  <c r="H73" i="2" l="1"/>
  <c r="E73" i="2" s="1"/>
  <c r="L73" i="2" s="1"/>
  <c r="H74" i="2" l="1"/>
  <c r="E74" i="2" l="1"/>
  <c r="L74" i="2" s="1"/>
  <c r="H75" i="2" l="1"/>
  <c r="E75" i="2" s="1"/>
  <c r="L75" i="2" s="1"/>
  <c r="H76" i="2" l="1"/>
  <c r="E76" i="2" s="1"/>
  <c r="L76" i="2" s="1"/>
  <c r="H77" i="2" l="1"/>
  <c r="E77" i="2" s="1"/>
  <c r="L77" i="2" s="1"/>
  <c r="H78" i="2" l="1"/>
  <c r="E78" i="2" s="1"/>
  <c r="L78" i="2" s="1"/>
  <c r="H79" i="2" l="1"/>
  <c r="E79" i="2" s="1"/>
  <c r="L79" i="2" s="1"/>
  <c r="H80" i="2" l="1"/>
  <c r="E80" i="2" s="1"/>
  <c r="L80" i="2" s="1"/>
  <c r="H81" i="2" l="1"/>
  <c r="E81" i="2" s="1"/>
  <c r="L81" i="2" s="1"/>
  <c r="H82" i="2" l="1"/>
  <c r="E82" i="2" s="1"/>
  <c r="L82" i="2" s="1"/>
  <c r="H83" i="2" l="1"/>
  <c r="E83" i="2" s="1"/>
  <c r="L83" i="2" s="1"/>
  <c r="H84" i="2" l="1"/>
  <c r="E84" i="2" s="1"/>
  <c r="L84" i="2" s="1"/>
  <c r="H85" i="2" l="1"/>
  <c r="E85" i="2" s="1"/>
  <c r="L85" i="2" s="1"/>
  <c r="H86" i="2" l="1"/>
  <c r="E86" i="2" s="1"/>
  <c r="L86" i="2" l="1"/>
  <c r="H87" i="2" l="1"/>
  <c r="E87" i="2" s="1"/>
  <c r="L87" i="2" s="1"/>
  <c r="H88" i="2" s="1"/>
  <c r="E88" i="2" s="1"/>
  <c r="L88" i="2" s="1"/>
  <c r="H89" i="2" s="1"/>
  <c r="E89" i="2" s="1"/>
  <c r="L89" i="2" s="1"/>
  <c r="H90" i="2" s="1"/>
  <c r="E90" i="2" s="1"/>
  <c r="L90" i="2" s="1"/>
  <c r="H91" i="2" s="1"/>
  <c r="E91" i="2" s="1"/>
  <c r="L91" i="2" s="1"/>
  <c r="H92" i="2" s="1"/>
  <c r="E92" i="2" s="1"/>
  <c r="L92" i="2" s="1"/>
  <c r="H93" i="2" s="1"/>
  <c r="E93" i="2" s="1"/>
  <c r="L93" i="2" s="1"/>
  <c r="H94" i="2" s="1"/>
  <c r="E94" i="2" s="1"/>
  <c r="L94" i="2" s="1"/>
  <c r="H95" i="2" s="1"/>
  <c r="E95" i="2" s="1"/>
  <c r="L95" i="2" s="1"/>
  <c r="H96" i="2" s="1"/>
  <c r="E96" i="2" s="1"/>
  <c r="L96" i="2" s="1"/>
  <c r="H97" i="2" s="1"/>
  <c r="E97" i="2" s="1"/>
  <c r="L97" i="2" s="1"/>
  <c r="H98" i="2" s="1"/>
  <c r="E98" i="2" l="1"/>
  <c r="H99" i="2"/>
  <c r="E32" i="2" s="1"/>
  <c r="L98" i="2" l="1"/>
  <c r="E99" i="2"/>
  <c r="E33" i="2" s="1"/>
  <c r="T99" i="2" s="1"/>
</calcChain>
</file>

<file path=xl/sharedStrings.xml><?xml version="1.0" encoding="utf-8"?>
<sst xmlns="http://schemas.openxmlformats.org/spreadsheetml/2006/main" count="197" uniqueCount="65">
  <si>
    <t>срок</t>
  </si>
  <si>
    <t>Вкажіть бажану суму кредиту</t>
  </si>
  <si>
    <t>Условия</t>
  </si>
  <si>
    <t>Вкажіть бажаний строк кредиту</t>
  </si>
  <si>
    <t>5000 - 50000</t>
  </si>
  <si>
    <t>Комиссия</t>
  </si>
  <si>
    <t>50000 - 100000</t>
  </si>
  <si>
    <t>Cross</t>
  </si>
  <si>
    <t>Сума кредиту</t>
  </si>
  <si>
    <t>Розмір платежу в місяць</t>
  </si>
  <si>
    <t>комиссия</t>
  </si>
  <si>
    <t>Переплата в місяць</t>
  </si>
  <si>
    <t>Загальні витрати за кредитом</t>
  </si>
  <si>
    <t>Загальна вартісь кредиту</t>
  </si>
  <si>
    <t>Реальна річна ставка</t>
  </si>
  <si>
    <t>Сума платежу за розрахунковий період</t>
  </si>
  <si>
    <t>Процент</t>
  </si>
  <si>
    <t>Комісія</t>
  </si>
  <si>
    <t>Погашення тіло кредиту</t>
  </si>
  <si>
    <t>Заборгованість</t>
  </si>
  <si>
    <t xml:space="preserve">Умови кредитування </t>
  </si>
  <si>
    <t>Продукт</t>
  </si>
  <si>
    <t>Персональный кредит</t>
  </si>
  <si>
    <t>Нік</t>
  </si>
  <si>
    <t>Калькулятор розрахунку загальної вартості кредиту*</t>
  </si>
  <si>
    <t xml:space="preserve">*Приклад розрахунку носить виключно інформаційний характер  </t>
  </si>
  <si>
    <t>Для отримання розрахунку необхідно заповнити поля, 
що відображені сірим кольором.</t>
  </si>
  <si>
    <t>Перший внесок</t>
  </si>
  <si>
    <t>Термін кредиту</t>
  </si>
  <si>
    <t>Одноразова комісія</t>
  </si>
  <si>
    <t>гривень</t>
  </si>
  <si>
    <t>Результат розрахунку*</t>
  </si>
  <si>
    <t>*Орієнтовно на дату розрахунку, конкретні умови кредитування будуть вказані в паспорті споживчого кредиту в день оформлення кредитної заявки</t>
  </si>
  <si>
    <t>Щомісячна комісія</t>
  </si>
  <si>
    <t>Процентна ставка</t>
  </si>
  <si>
    <t>Страхування</t>
  </si>
  <si>
    <t>Вкажіть термін кредиту</t>
  </si>
  <si>
    <t>Строк кредитування</t>
  </si>
  <si>
    <t>місяців</t>
  </si>
  <si>
    <t>Сума  платежу за розрахунковий період, грн</t>
  </si>
  <si>
    <t>Реальна річна ставка, %</t>
  </si>
  <si>
    <t>Загальні витрати за кредитом, грн</t>
  </si>
  <si>
    <t>Загальна вартість кредиту, грн</t>
  </si>
  <si>
    <t>№</t>
  </si>
  <si>
    <t>Дата платежу</t>
  </si>
  <si>
    <t>Сума  платежу за розрахунковий період, грн.</t>
  </si>
  <si>
    <t>Погашення суми кредиту, грн.</t>
  </si>
  <si>
    <t>Проценти за користування кредитом, грн.</t>
  </si>
  <si>
    <t>Щомісячна комісія, грн.</t>
  </si>
  <si>
    <t>РКО</t>
  </si>
  <si>
    <t>Комісія за надання кредиту</t>
  </si>
  <si>
    <t>Послуги страховика, грн.</t>
  </si>
  <si>
    <t>Реальна річна процентна ставка</t>
  </si>
  <si>
    <t>Загальна вартісь кредиту, грн</t>
  </si>
  <si>
    <t>х</t>
  </si>
  <si>
    <t>Усього:</t>
  </si>
  <si>
    <t>Абсолютне значення подорожчання кредиту</t>
  </si>
  <si>
    <t>Реальна процентна ставка</t>
  </si>
  <si>
    <t>5-50</t>
  </si>
  <si>
    <t>50-100</t>
  </si>
  <si>
    <t>100-200</t>
  </si>
  <si>
    <t>200-300</t>
  </si>
  <si>
    <t>Cума кредиту від 20 000 до 480 000, грн.</t>
  </si>
  <si>
    <t>Комісія за видачу кредиту, %</t>
  </si>
  <si>
    <t>Комісія за видачу кредиту,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</si>
</sst>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₽&quot;;[Red]\-#,##0.00\ &quot;₽&quot;"/>
    <numFmt numFmtId="165" formatCode="_-* #,##0.00_-;\-* #,##0.00_-;_-* &quot;-&quot;??_-;_-@"/>
    <numFmt numFmtId="166" formatCode="_-* #,##0_-;\-* #,##0_-;_-* &quot;-&quot;??_-;_-@"/>
    <numFmt numFmtId="167" formatCode="_-* #,##0.00\ _₽_-;\-* #,##0.00\ _₽_-;_-* &quot;-&quot;??\ _₽_-;_-@"/>
    <numFmt numFmtId="168" formatCode="0.000%"/>
    <numFmt numFmtId="169" formatCode="#,##0.00_ ;\-#,##0.00\ "/>
    <numFmt numFmtId="170" formatCode="0.0%"/>
    <numFmt numFmtId="171" formatCode="#,##0.0000"/>
  </numFmts>
  <fonts count="3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u/>
      <sz val="10"/>
      <color theme="1"/>
      <name val="Verdana"/>
      <family val="2"/>
      <charset val="204"/>
    </font>
    <font>
      <sz val="11"/>
      <name val="Calibri"/>
      <family val="2"/>
      <charset val="204"/>
    </font>
    <font>
      <sz val="10"/>
      <color theme="1"/>
      <name val="Arimo"/>
    </font>
    <font>
      <sz val="10"/>
      <color rgb="FFFF0000"/>
      <name val="Verdana"/>
      <family val="2"/>
      <charset val="204"/>
    </font>
    <font>
      <sz val="10"/>
      <color theme="0"/>
      <name val="Verdana"/>
      <family val="2"/>
      <charset val="204"/>
    </font>
    <font>
      <sz val="11"/>
      <color theme="0"/>
      <name val="Calibri"/>
      <family val="2"/>
      <charset val="204"/>
    </font>
    <font>
      <b/>
      <sz val="13"/>
      <color theme="0"/>
      <name val="Trebuchet MS"/>
      <family val="2"/>
      <charset val="204"/>
    </font>
    <font>
      <b/>
      <sz val="11"/>
      <color theme="0"/>
      <name val="Trebuchet MS"/>
      <family val="2"/>
      <charset val="204"/>
    </font>
    <font>
      <b/>
      <sz val="11"/>
      <color rgb="FFFF0000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b/>
      <sz val="10"/>
      <color theme="1"/>
      <name val="Trebuchet MS"/>
      <family val="2"/>
      <charset val="204"/>
    </font>
    <font>
      <b/>
      <sz val="12"/>
      <color theme="1"/>
      <name val="Verdana"/>
      <family val="2"/>
      <charset val="204"/>
    </font>
    <font>
      <sz val="12"/>
      <color theme="1"/>
      <name val="Verdana"/>
      <family val="2"/>
      <charset val="204"/>
    </font>
    <font>
      <sz val="14"/>
      <color theme="0"/>
      <name val="Calibri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Trebuchet MS"/>
      <family val="2"/>
      <charset val="204"/>
    </font>
    <font>
      <sz val="11"/>
      <color theme="1"/>
      <name val="Trebuchet MS"/>
      <family val="2"/>
      <charset val="204"/>
    </font>
    <font>
      <b/>
      <sz val="11"/>
      <color theme="1"/>
      <name val="Calibri"/>
      <family val="2"/>
      <charset val="204"/>
    </font>
    <font>
      <b/>
      <sz val="11"/>
      <name val="Trebuchet MS"/>
      <family val="2"/>
      <charset val="204"/>
    </font>
    <font>
      <sz val="10"/>
      <name val="Verdana"/>
      <family val="2"/>
      <charset val="204"/>
    </font>
    <font>
      <b/>
      <sz val="10"/>
      <name val="Trebuchet MS"/>
      <family val="2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sz val="12"/>
      <color theme="0"/>
      <name val="Calibri"/>
      <family val="2"/>
      <charset val="204"/>
    </font>
    <font>
      <sz val="10"/>
      <color theme="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2723FF"/>
        <bgColor rgb="FF2723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theme="0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 applyFont="1" applyAlignment="1"/>
    <xf numFmtId="0" fontId="1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0" fontId="3" fillId="2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/>
    <xf numFmtId="0" fontId="2" fillId="0" borderId="0" xfId="0" applyFont="1"/>
    <xf numFmtId="167" fontId="2" fillId="0" borderId="0" xfId="0" applyNumberFormat="1" applyFont="1"/>
    <xf numFmtId="165" fontId="6" fillId="2" borderId="2" xfId="0" applyNumberFormat="1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/>
    </xf>
    <xf numFmtId="165" fontId="1" fillId="0" borderId="0" xfId="0" applyNumberFormat="1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protection hidden="1"/>
    </xf>
    <xf numFmtId="168" fontId="2" fillId="0" borderId="1" xfId="0" applyNumberFormat="1" applyFont="1" applyBorder="1" applyProtection="1">
      <protection hidden="1"/>
    </xf>
    <xf numFmtId="168" fontId="2" fillId="0" borderId="0" xfId="0" applyNumberFormat="1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169" fontId="8" fillId="0" borderId="0" xfId="0" applyNumberFormat="1" applyFont="1" applyAlignment="1" applyProtection="1">
      <alignment horizontal="center" vertical="center"/>
      <protection hidden="1"/>
    </xf>
    <xf numFmtId="4" fontId="8" fillId="0" borderId="0" xfId="0" applyNumberFormat="1" applyFont="1" applyAlignment="1" applyProtection="1">
      <alignment horizontal="center" vertical="center"/>
      <protection hidden="1"/>
    </xf>
    <xf numFmtId="168" fontId="2" fillId="0" borderId="8" xfId="0" applyNumberFormat="1" applyFont="1" applyBorder="1" applyProtection="1">
      <protection hidden="1"/>
    </xf>
    <xf numFmtId="0" fontId="12" fillId="3" borderId="2" xfId="0" applyFont="1" applyFill="1" applyBorder="1" applyAlignment="1" applyProtection="1">
      <alignment vertical="center"/>
      <protection hidden="1"/>
    </xf>
    <xf numFmtId="0" fontId="8" fillId="3" borderId="2" xfId="0" applyFont="1" applyFill="1" applyBorder="1" applyAlignment="1" applyProtection="1">
      <alignment vertical="center"/>
      <protection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Protection="1">
      <protection hidden="1"/>
    </xf>
    <xf numFmtId="168" fontId="14" fillId="3" borderId="2" xfId="0" applyNumberFormat="1" applyFont="1" applyFill="1" applyBorder="1" applyProtection="1">
      <protection hidden="1"/>
    </xf>
    <xf numFmtId="0" fontId="16" fillId="4" borderId="2" xfId="0" applyFont="1" applyFill="1" applyBorder="1" applyAlignment="1" applyProtection="1">
      <alignment vertical="center"/>
      <protection hidden="1"/>
    </xf>
    <xf numFmtId="0" fontId="17" fillId="5" borderId="2" xfId="0" applyFont="1" applyFill="1" applyBorder="1" applyAlignment="1" applyProtection="1">
      <alignment vertical="center" wrapText="1"/>
      <protection hidden="1"/>
    </xf>
    <xf numFmtId="0" fontId="18" fillId="5" borderId="2" xfId="0" applyFont="1" applyFill="1" applyBorder="1" applyAlignment="1" applyProtection="1">
      <alignment vertical="center" wrapText="1"/>
      <protection hidden="1"/>
    </xf>
    <xf numFmtId="0" fontId="19" fillId="3" borderId="2" xfId="0" applyFont="1" applyFill="1" applyBorder="1" applyAlignment="1" applyProtection="1">
      <alignment horizontal="center" vertical="center" wrapText="1"/>
      <protection hidden="1"/>
    </xf>
    <xf numFmtId="168" fontId="2" fillId="3" borderId="2" xfId="0" applyNumberFormat="1" applyFont="1" applyFill="1" applyBorder="1" applyProtection="1">
      <protection hidden="1"/>
    </xf>
    <xf numFmtId="4" fontId="18" fillId="6" borderId="1" xfId="0" applyNumberFormat="1" applyFont="1" applyFill="1" applyBorder="1" applyAlignment="1" applyProtection="1">
      <alignment horizontal="center" vertical="center"/>
      <protection locked="0" hidden="1"/>
    </xf>
    <xf numFmtId="4" fontId="20" fillId="3" borderId="2" xfId="0" applyNumberFormat="1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left"/>
      <protection hidden="1"/>
    </xf>
    <xf numFmtId="0" fontId="18" fillId="0" borderId="1" xfId="0" applyFont="1" applyBorder="1" applyAlignment="1" applyProtection="1">
      <alignment horizontal="left" vertical="center"/>
      <protection hidden="1"/>
    </xf>
    <xf numFmtId="4" fontId="8" fillId="3" borderId="2" xfId="0" applyNumberFormat="1" applyFont="1" applyFill="1" applyBorder="1" applyAlignment="1" applyProtection="1">
      <alignment horizontal="center" vertical="center"/>
      <protection hidden="1"/>
    </xf>
    <xf numFmtId="0" fontId="18" fillId="6" borderId="1" xfId="0" applyFont="1" applyFill="1" applyBorder="1" applyAlignment="1" applyProtection="1">
      <alignment horizontal="center" vertical="center"/>
      <protection locked="0" hidden="1"/>
    </xf>
    <xf numFmtId="0" fontId="20" fillId="3" borderId="2" xfId="0" applyFont="1" applyFill="1" applyBorder="1" applyAlignment="1" applyProtection="1">
      <alignment horizontal="center" vertical="center"/>
      <protection hidden="1"/>
    </xf>
    <xf numFmtId="0" fontId="21" fillId="3" borderId="2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10" fontId="8" fillId="0" borderId="0" xfId="0" applyNumberFormat="1" applyFont="1" applyAlignment="1" applyProtection="1">
      <alignment horizontal="center" vertical="center"/>
      <protection hidden="1"/>
    </xf>
    <xf numFmtId="10" fontId="3" fillId="3" borderId="2" xfId="0" applyNumberFormat="1" applyFont="1" applyFill="1" applyBorder="1" applyAlignment="1" applyProtection="1">
      <alignment horizontal="center" vertical="center"/>
      <protection hidden="1"/>
    </xf>
    <xf numFmtId="10" fontId="4" fillId="3" borderId="2" xfId="0" applyNumberFormat="1" applyFont="1" applyFill="1" applyBorder="1" applyProtection="1">
      <protection hidden="1"/>
    </xf>
    <xf numFmtId="0" fontId="16" fillId="3" borderId="2" xfId="0" applyFont="1" applyFill="1" applyBorder="1" applyAlignment="1" applyProtection="1">
      <alignment horizontal="center" vertical="center"/>
      <protection hidden="1"/>
    </xf>
    <xf numFmtId="10" fontId="8" fillId="3" borderId="2" xfId="0" applyNumberFormat="1" applyFont="1" applyFill="1" applyBorder="1" applyAlignment="1" applyProtection="1">
      <alignment horizontal="center" vertical="center"/>
      <protection hidden="1"/>
    </xf>
    <xf numFmtId="10" fontId="18" fillId="3" borderId="1" xfId="0" applyNumberFormat="1" applyFont="1" applyFill="1" applyBorder="1" applyAlignment="1" applyProtection="1">
      <alignment horizontal="center" vertical="center"/>
      <protection hidden="1"/>
    </xf>
    <xf numFmtId="2" fontId="8" fillId="3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Protection="1">
      <protection hidden="1"/>
    </xf>
    <xf numFmtId="0" fontId="21" fillId="0" borderId="1" xfId="0" applyFont="1" applyBorder="1" applyAlignment="1" applyProtection="1">
      <alignment horizontal="left" vertical="center"/>
      <protection hidden="1"/>
    </xf>
    <xf numFmtId="10" fontId="8" fillId="3" borderId="1" xfId="0" applyNumberFormat="1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20" fillId="3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3" fontId="8" fillId="3" borderId="1" xfId="0" applyNumberFormat="1" applyFont="1" applyFill="1" applyBorder="1" applyAlignment="1" applyProtection="1">
      <alignment horizontal="center" vertical="center"/>
      <protection hidden="1"/>
    </xf>
    <xf numFmtId="3" fontId="8" fillId="3" borderId="2" xfId="0" applyNumberFormat="1" applyFont="1" applyFill="1" applyBorder="1" applyAlignment="1" applyProtection="1">
      <alignment horizontal="center" vertical="center"/>
      <protection hidden="1"/>
    </xf>
    <xf numFmtId="0" fontId="22" fillId="3" borderId="2" xfId="0" applyFont="1" applyFill="1" applyBorder="1" applyProtection="1">
      <protection hidden="1"/>
    </xf>
    <xf numFmtId="4" fontId="8" fillId="3" borderId="1" xfId="0" applyNumberFormat="1" applyFont="1" applyFill="1" applyBorder="1" applyAlignment="1" applyProtection="1">
      <alignment horizontal="center" vertical="center"/>
      <protection hidden="1"/>
    </xf>
    <xf numFmtId="4" fontId="18" fillId="3" borderId="1" xfId="0" applyNumberFormat="1" applyFont="1" applyFill="1" applyBorder="1" applyAlignment="1" applyProtection="1">
      <alignment horizontal="center" vertical="center"/>
      <protection hidden="1"/>
    </xf>
    <xf numFmtId="4" fontId="23" fillId="3" borderId="2" xfId="0" applyNumberFormat="1" applyFont="1" applyFill="1" applyBorder="1" applyAlignment="1" applyProtection="1">
      <alignment horizontal="center" vertical="center"/>
      <protection hidden="1"/>
    </xf>
    <xf numFmtId="10" fontId="23" fillId="3" borderId="2" xfId="0" applyNumberFormat="1" applyFont="1" applyFill="1" applyBorder="1" applyAlignment="1" applyProtection="1">
      <alignment horizontal="center"/>
      <protection hidden="1"/>
    </xf>
    <xf numFmtId="4" fontId="23" fillId="3" borderId="2" xfId="0" applyNumberFormat="1" applyFont="1" applyFill="1" applyBorder="1" applyAlignment="1" applyProtection="1">
      <alignment horizontal="center"/>
      <protection hidden="1"/>
    </xf>
    <xf numFmtId="0" fontId="13" fillId="3" borderId="2" xfId="0" applyFont="1" applyFill="1" applyBorder="1" applyAlignment="1" applyProtection="1">
      <alignment horizontal="center"/>
      <protection hidden="1"/>
    </xf>
    <xf numFmtId="9" fontId="8" fillId="3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14" fontId="8" fillId="0" borderId="35" xfId="0" applyNumberFormat="1" applyFont="1" applyBorder="1" applyAlignment="1" applyProtection="1">
      <alignment horizontal="center"/>
      <protection hidden="1"/>
    </xf>
    <xf numFmtId="4" fontId="8" fillId="0" borderId="35" xfId="0" applyNumberFormat="1" applyFont="1" applyBorder="1" applyAlignment="1" applyProtection="1">
      <alignment horizontal="center" vertical="center"/>
      <protection hidden="1"/>
    </xf>
    <xf numFmtId="2" fontId="8" fillId="0" borderId="35" xfId="0" applyNumberFormat="1" applyFont="1" applyBorder="1" applyAlignment="1" applyProtection="1">
      <alignment horizontal="center"/>
      <protection hidden="1"/>
    </xf>
    <xf numFmtId="4" fontId="8" fillId="0" borderId="35" xfId="0" applyNumberFormat="1" applyFont="1" applyBorder="1" applyAlignment="1" applyProtection="1">
      <alignment horizontal="center"/>
      <protection hidden="1"/>
    </xf>
    <xf numFmtId="168" fontId="2" fillId="0" borderId="35" xfId="0" applyNumberFormat="1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8" fillId="0" borderId="35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14" fontId="8" fillId="0" borderId="1" xfId="0" applyNumberFormat="1" applyFont="1" applyBorder="1" applyAlignment="1" applyProtection="1">
      <alignment horizontal="center"/>
      <protection hidden="1"/>
    </xf>
    <xf numFmtId="4" fontId="8" fillId="0" borderId="1" xfId="0" applyNumberFormat="1" applyFont="1" applyBorder="1" applyAlignment="1" applyProtection="1">
      <alignment horizontal="center"/>
      <protection hidden="1"/>
    </xf>
    <xf numFmtId="168" fontId="2" fillId="0" borderId="1" xfId="0" applyNumberFormat="1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2" fontId="8" fillId="0" borderId="1" xfId="0" applyNumberFormat="1" applyFont="1" applyBorder="1" applyAlignment="1" applyProtection="1">
      <alignment horizontal="center"/>
      <protection hidden="1"/>
    </xf>
    <xf numFmtId="4" fontId="8" fillId="3" borderId="2" xfId="0" applyNumberFormat="1" applyFont="1" applyFill="1" applyBorder="1" applyProtection="1">
      <protection hidden="1"/>
    </xf>
    <xf numFmtId="4" fontId="23" fillId="0" borderId="1" xfId="0" applyNumberFormat="1" applyFont="1" applyBorder="1" applyAlignment="1" applyProtection="1">
      <alignment horizontal="center"/>
      <protection hidden="1"/>
    </xf>
    <xf numFmtId="168" fontId="26" fillId="0" borderId="1" xfId="0" applyNumberFormat="1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/>
      <protection hidden="1"/>
    </xf>
    <xf numFmtId="2" fontId="23" fillId="0" borderId="1" xfId="0" applyNumberFormat="1" applyFont="1" applyBorder="1" applyAlignment="1" applyProtection="1">
      <alignment horizontal="center"/>
      <protection hidden="1"/>
    </xf>
    <xf numFmtId="10" fontId="23" fillId="0" borderId="1" xfId="0" applyNumberFormat="1" applyFont="1" applyBorder="1" applyAlignment="1" applyProtection="1">
      <alignment horizontal="center"/>
      <protection hidden="1"/>
    </xf>
    <xf numFmtId="171" fontId="8" fillId="0" borderId="1" xfId="0" applyNumberFormat="1" applyFont="1" applyBorder="1" applyProtection="1">
      <protection hidden="1"/>
    </xf>
    <xf numFmtId="169" fontId="8" fillId="0" borderId="1" xfId="0" applyNumberFormat="1" applyFont="1" applyBorder="1" applyAlignment="1" applyProtection="1">
      <alignment horizontal="center"/>
      <protection hidden="1"/>
    </xf>
    <xf numFmtId="165" fontId="8" fillId="0" borderId="1" xfId="0" applyNumberFormat="1" applyFont="1" applyBorder="1" applyAlignment="1" applyProtection="1">
      <alignment horizontal="center"/>
      <protection hidden="1"/>
    </xf>
    <xf numFmtId="10" fontId="8" fillId="0" borderId="28" xfId="0" applyNumberFormat="1" applyFont="1" applyBorder="1" applyAlignment="1" applyProtection="1">
      <alignment horizontal="center" vertical="center"/>
      <protection hidden="1"/>
    </xf>
    <xf numFmtId="168" fontId="2" fillId="0" borderId="35" xfId="0" applyNumberFormat="1" applyFont="1" applyBorder="1" applyProtection="1">
      <protection hidden="1"/>
    </xf>
    <xf numFmtId="9" fontId="8" fillId="3" borderId="2" xfId="0" applyNumberFormat="1" applyFont="1" applyFill="1" applyBorder="1" applyProtection="1">
      <protection hidden="1"/>
    </xf>
    <xf numFmtId="168" fontId="2" fillId="3" borderId="1" xfId="0" applyNumberFormat="1" applyFont="1" applyFill="1" applyBorder="1" applyProtection="1">
      <protection hidden="1"/>
    </xf>
    <xf numFmtId="171" fontId="8" fillId="3" borderId="2" xfId="0" applyNumberFormat="1" applyFont="1" applyFill="1" applyBorder="1" applyProtection="1">
      <protection hidden="1"/>
    </xf>
    <xf numFmtId="0" fontId="19" fillId="0" borderId="23" xfId="0" applyFont="1" applyFill="1" applyBorder="1" applyAlignment="1" applyProtection="1">
      <alignment horizontal="center" vertical="center"/>
      <protection hidden="1"/>
    </xf>
    <xf numFmtId="0" fontId="24" fillId="0" borderId="23" xfId="0" applyFont="1" applyFill="1" applyBorder="1" applyProtection="1">
      <protection hidden="1"/>
    </xf>
    <xf numFmtId="0" fontId="25" fillId="0" borderId="23" xfId="0" applyFont="1" applyFill="1" applyBorder="1" applyProtection="1">
      <protection hidden="1"/>
    </xf>
    <xf numFmtId="0" fontId="19" fillId="0" borderId="29" xfId="0" applyFont="1" applyFill="1" applyBorder="1" applyAlignment="1" applyProtection="1">
      <alignment horizontal="center" vertical="center"/>
      <protection hidden="1"/>
    </xf>
    <xf numFmtId="0" fontId="24" fillId="0" borderId="29" xfId="0" applyFont="1" applyFill="1" applyBorder="1" applyAlignment="1" applyProtection="1">
      <alignment horizontal="center" vertical="center" wrapText="1"/>
      <protection hidden="1"/>
    </xf>
    <xf numFmtId="168" fontId="25" fillId="0" borderId="33" xfId="0" applyNumberFormat="1" applyFont="1" applyFill="1" applyBorder="1" applyProtection="1">
      <protection hidden="1"/>
    </xf>
    <xf numFmtId="0" fontId="25" fillId="0" borderId="29" xfId="0" applyFont="1" applyFill="1" applyBorder="1" applyProtection="1">
      <protection hidden="1"/>
    </xf>
    <xf numFmtId="0" fontId="24" fillId="0" borderId="29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0" fontId="8" fillId="3" borderId="13" xfId="0" applyFont="1" applyFill="1" applyBorder="1" applyProtection="1">
      <protection hidden="1"/>
    </xf>
    <xf numFmtId="2" fontId="8" fillId="3" borderId="13" xfId="0" applyNumberFormat="1" applyFont="1" applyFill="1" applyBorder="1" applyAlignment="1" applyProtection="1">
      <alignment horizontal="center" vertical="center"/>
      <protection hidden="1"/>
    </xf>
    <xf numFmtId="10" fontId="8" fillId="3" borderId="13" xfId="0" applyNumberFormat="1" applyFont="1" applyFill="1" applyBorder="1" applyAlignment="1" applyProtection="1">
      <alignment horizontal="center" vertical="center"/>
      <protection hidden="1"/>
    </xf>
    <xf numFmtId="2" fontId="18" fillId="3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15" xfId="0" applyNumberFormat="1" applyFont="1" applyBorder="1" applyAlignment="1" applyProtection="1">
      <alignment horizontal="center" vertical="center"/>
      <protection hidden="1"/>
    </xf>
    <xf numFmtId="4" fontId="8" fillId="0" borderId="18" xfId="0" applyNumberFormat="1" applyFont="1" applyBorder="1" applyAlignment="1" applyProtection="1">
      <alignment horizontal="center"/>
      <protection hidden="1"/>
    </xf>
    <xf numFmtId="4" fontId="23" fillId="0" borderId="18" xfId="0" applyNumberFormat="1" applyFont="1" applyBorder="1" applyAlignment="1" applyProtection="1">
      <alignment horizontal="center"/>
      <protection hidden="1"/>
    </xf>
    <xf numFmtId="4" fontId="8" fillId="0" borderId="17" xfId="0" applyNumberFormat="1" applyFont="1" applyBorder="1" applyAlignment="1" applyProtection="1">
      <alignment horizontal="center" vertical="center"/>
      <protection hidden="1"/>
    </xf>
    <xf numFmtId="4" fontId="8" fillId="0" borderId="20" xfId="0" applyNumberFormat="1" applyFont="1" applyBorder="1" applyAlignment="1" applyProtection="1">
      <alignment horizontal="center"/>
      <protection hidden="1"/>
    </xf>
    <xf numFmtId="4" fontId="23" fillId="0" borderId="20" xfId="0" applyNumberFormat="1" applyFont="1" applyBorder="1" applyAlignment="1" applyProtection="1">
      <alignment horizontal="center"/>
      <protection hidden="1"/>
    </xf>
    <xf numFmtId="171" fontId="8" fillId="0" borderId="35" xfId="0" applyNumberFormat="1" applyFont="1" applyBorder="1" applyProtection="1">
      <protection hidden="1"/>
    </xf>
    <xf numFmtId="4" fontId="8" fillId="0" borderId="39" xfId="0" applyNumberFormat="1" applyFont="1" applyBorder="1" applyAlignment="1" applyProtection="1">
      <alignment horizontal="center" vertical="center"/>
      <protection hidden="1"/>
    </xf>
    <xf numFmtId="4" fontId="23" fillId="0" borderId="41" xfId="0" applyNumberFormat="1" applyFont="1" applyBorder="1" applyAlignment="1" applyProtection="1">
      <alignment horizontal="center"/>
      <protection hidden="1"/>
    </xf>
    <xf numFmtId="4" fontId="23" fillId="0" borderId="40" xfId="0" applyNumberFormat="1" applyFont="1" applyFill="1" applyBorder="1" applyAlignment="1" applyProtection="1">
      <alignment horizontal="center"/>
      <protection hidden="1"/>
    </xf>
    <xf numFmtId="0" fontId="27" fillId="3" borderId="2" xfId="0" applyFont="1" applyFill="1" applyBorder="1" applyAlignment="1" applyProtection="1">
      <alignment vertical="center"/>
      <protection hidden="1"/>
    </xf>
    <xf numFmtId="0" fontId="28" fillId="3" borderId="2" xfId="0" applyFont="1" applyFill="1" applyBorder="1" applyAlignment="1" applyProtection="1">
      <alignment horizontal="center" vertical="center"/>
      <protection hidden="1"/>
    </xf>
    <xf numFmtId="0" fontId="28" fillId="3" borderId="2" xfId="0" applyFont="1" applyFill="1" applyBorder="1" applyProtection="1">
      <protection hidden="1"/>
    </xf>
    <xf numFmtId="168" fontId="10" fillId="3" borderId="2" xfId="0" applyNumberFormat="1" applyFont="1" applyFill="1" applyBorder="1" applyProtection="1">
      <protection hidden="1"/>
    </xf>
    <xf numFmtId="0" fontId="27" fillId="3" borderId="2" xfId="0" applyFont="1" applyFill="1" applyBorder="1" applyAlignment="1" applyProtection="1">
      <alignment vertical="center" wrapText="1"/>
      <protection hidden="1"/>
    </xf>
    <xf numFmtId="0" fontId="29" fillId="3" borderId="2" xfId="0" applyFont="1" applyFill="1" applyBorder="1" applyAlignment="1" applyProtection="1">
      <alignment horizontal="center" vertical="center" wrapText="1"/>
      <protection hidden="1"/>
    </xf>
    <xf numFmtId="0" fontId="28" fillId="3" borderId="2" xfId="0" applyFont="1" applyFill="1" applyBorder="1" applyAlignment="1" applyProtection="1">
      <alignment horizontal="left" vertical="center"/>
      <protection hidden="1"/>
    </xf>
    <xf numFmtId="10" fontId="28" fillId="3" borderId="2" xfId="0" applyNumberFormat="1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Protection="1">
      <protection hidden="1"/>
    </xf>
    <xf numFmtId="0" fontId="30" fillId="3" borderId="2" xfId="0" applyFont="1" applyFill="1" applyBorder="1" applyProtection="1">
      <protection hidden="1"/>
    </xf>
    <xf numFmtId="0" fontId="31" fillId="3" borderId="2" xfId="0" applyFont="1" applyFill="1" applyBorder="1" applyProtection="1">
      <protection hidden="1"/>
    </xf>
    <xf numFmtId="4" fontId="28" fillId="3" borderId="2" xfId="0" applyNumberFormat="1" applyFont="1" applyFill="1" applyBorder="1" applyAlignment="1" applyProtection="1">
      <alignment horizontal="center" vertical="center"/>
      <protection hidden="1"/>
    </xf>
    <xf numFmtId="39" fontId="28" fillId="3" borderId="2" xfId="0" applyNumberFormat="1" applyFont="1" applyFill="1" applyBorder="1" applyAlignment="1" applyProtection="1">
      <alignment horizontal="center" vertical="center"/>
      <protection hidden="1"/>
    </xf>
    <xf numFmtId="165" fontId="28" fillId="3" borderId="2" xfId="0" applyNumberFormat="1" applyFont="1" applyFill="1" applyBorder="1" applyAlignment="1" applyProtection="1">
      <alignment horizontal="center" vertical="center"/>
      <protection hidden="1"/>
    </xf>
    <xf numFmtId="39" fontId="28" fillId="3" borderId="13" xfId="0" applyNumberFormat="1" applyFont="1" applyFill="1" applyBorder="1" applyAlignment="1" applyProtection="1">
      <alignment horizontal="center" vertical="center"/>
      <protection hidden="1"/>
    </xf>
    <xf numFmtId="0" fontId="28" fillId="3" borderId="13" xfId="0" applyFont="1" applyFill="1" applyBorder="1" applyAlignment="1" applyProtection="1">
      <alignment horizontal="left" vertical="center"/>
      <protection hidden="1"/>
    </xf>
    <xf numFmtId="165" fontId="28" fillId="3" borderId="13" xfId="0" applyNumberFormat="1" applyFont="1" applyFill="1" applyBorder="1" applyAlignment="1" applyProtection="1">
      <alignment horizontal="center" vertical="center"/>
      <protection hidden="1"/>
    </xf>
    <xf numFmtId="0" fontId="28" fillId="3" borderId="13" xfId="0" applyFont="1" applyFill="1" applyBorder="1" applyAlignment="1" applyProtection="1">
      <alignment horizontal="center" vertical="center"/>
      <protection hidden="1"/>
    </xf>
    <xf numFmtId="0" fontId="28" fillId="3" borderId="13" xfId="0" applyFont="1" applyFill="1" applyBorder="1" applyProtection="1">
      <protection hidden="1"/>
    </xf>
    <xf numFmtId="168" fontId="10" fillId="3" borderId="13" xfId="0" applyNumberFormat="1" applyFont="1" applyFill="1" applyBorder="1" applyProtection="1">
      <protection hidden="1"/>
    </xf>
    <xf numFmtId="0" fontId="10" fillId="3" borderId="13" xfId="0" applyFont="1" applyFill="1" applyBorder="1" applyProtection="1">
      <protection hidden="1"/>
    </xf>
    <xf numFmtId="2" fontId="28" fillId="3" borderId="2" xfId="0" applyNumberFormat="1" applyFont="1" applyFill="1" applyBorder="1" applyAlignment="1" applyProtection="1">
      <alignment horizontal="center" vertical="center"/>
      <protection hidden="1"/>
    </xf>
    <xf numFmtId="14" fontId="28" fillId="3" borderId="2" xfId="0" applyNumberFormat="1" applyFont="1" applyFill="1" applyBorder="1" applyAlignment="1" applyProtection="1">
      <alignment horizontal="center" vertical="center"/>
      <protection hidden="1"/>
    </xf>
    <xf numFmtId="164" fontId="28" fillId="3" borderId="2" xfId="0" applyNumberFormat="1" applyFont="1" applyFill="1" applyBorder="1" applyAlignment="1" applyProtection="1">
      <alignment horizontal="center" vertical="center"/>
      <protection hidden="1"/>
    </xf>
    <xf numFmtId="9" fontId="28" fillId="3" borderId="2" xfId="0" applyNumberFormat="1" applyFont="1" applyFill="1" applyBorder="1" applyAlignment="1" applyProtection="1">
      <alignment horizontal="center" vertical="center"/>
      <protection hidden="1"/>
    </xf>
    <xf numFmtId="170" fontId="28" fillId="3" borderId="2" xfId="0" applyNumberFormat="1" applyFont="1" applyFill="1" applyBorder="1" applyAlignment="1" applyProtection="1">
      <alignment horizontal="center"/>
      <protection hidden="1"/>
    </xf>
    <xf numFmtId="169" fontId="28" fillId="3" borderId="2" xfId="0" applyNumberFormat="1" applyFont="1" applyFill="1" applyBorder="1" applyAlignment="1" applyProtection="1">
      <alignment horizontal="center"/>
      <protection hidden="1"/>
    </xf>
    <xf numFmtId="0" fontId="14" fillId="3" borderId="2" xfId="0" applyFont="1" applyFill="1" applyBorder="1" applyProtection="1">
      <protection hidden="1"/>
    </xf>
    <xf numFmtId="0" fontId="32" fillId="3" borderId="2" xfId="0" applyFont="1" applyFill="1" applyBorder="1" applyProtection="1">
      <protection hidden="1"/>
    </xf>
    <xf numFmtId="0" fontId="32" fillId="3" borderId="2" xfId="0" applyFont="1" applyFill="1" applyBorder="1" applyAlignment="1" applyProtection="1">
      <alignment horizontal="center" vertical="center"/>
      <protection hidden="1"/>
    </xf>
    <xf numFmtId="0" fontId="33" fillId="3" borderId="2" xfId="0" applyFont="1" applyFill="1" applyBorder="1" applyAlignment="1" applyProtection="1">
      <alignment horizontal="center" vertical="center"/>
      <protection hidden="1"/>
    </xf>
    <xf numFmtId="10" fontId="32" fillId="3" borderId="2" xfId="0" applyNumberFormat="1" applyFont="1" applyFill="1" applyBorder="1" applyAlignment="1" applyProtection="1">
      <alignment horizontal="center" vertical="center"/>
      <protection hidden="1"/>
    </xf>
    <xf numFmtId="10" fontId="33" fillId="3" borderId="2" xfId="0" applyNumberFormat="1" applyFont="1" applyFill="1" applyBorder="1" applyProtection="1">
      <protection hidden="1"/>
    </xf>
    <xf numFmtId="0" fontId="14" fillId="3" borderId="13" xfId="0" applyFont="1" applyFill="1" applyBorder="1" applyProtection="1">
      <protection hidden="1"/>
    </xf>
    <xf numFmtId="10" fontId="18" fillId="7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49" fontId="13" fillId="3" borderId="2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Protection="1">
      <protection hidden="1"/>
    </xf>
    <xf numFmtId="0" fontId="10" fillId="0" borderId="6" xfId="0" applyFont="1" applyBorder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protection hidden="1"/>
    </xf>
    <xf numFmtId="0" fontId="15" fillId="4" borderId="9" xfId="0" applyFont="1" applyFill="1" applyBorder="1" applyAlignment="1" applyProtection="1">
      <alignment horizontal="center" vertical="center"/>
      <protection hidden="1"/>
    </xf>
    <xf numFmtId="0" fontId="10" fillId="0" borderId="10" xfId="0" applyFont="1" applyBorder="1" applyProtection="1">
      <protection hidden="1"/>
    </xf>
    <xf numFmtId="0" fontId="10" fillId="0" borderId="11" xfId="0" applyFont="1" applyBorder="1" applyProtection="1">
      <protection hidden="1"/>
    </xf>
    <xf numFmtId="0" fontId="17" fillId="5" borderId="12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Border="1" applyProtection="1">
      <protection hidden="1"/>
    </xf>
    <xf numFmtId="0" fontId="10" fillId="0" borderId="14" xfId="0" applyFont="1" applyBorder="1" applyProtection="1">
      <protection hidden="1"/>
    </xf>
    <xf numFmtId="0" fontId="18" fillId="5" borderId="15" xfId="0" applyFont="1" applyFill="1" applyBorder="1" applyAlignment="1" applyProtection="1">
      <alignment horizontal="center" vertical="center" wrapText="1"/>
      <protection hidden="1"/>
    </xf>
    <xf numFmtId="0" fontId="10" fillId="0" borderId="16" xfId="0" applyFont="1" applyBorder="1" applyProtection="1">
      <protection hidden="1"/>
    </xf>
    <xf numFmtId="0" fontId="10" fillId="0" borderId="17" xfId="0" applyFont="1" applyBorder="1" applyProtection="1">
      <protection hidden="1"/>
    </xf>
    <xf numFmtId="0" fontId="18" fillId="0" borderId="18" xfId="0" applyFont="1" applyBorder="1" applyAlignment="1" applyProtection="1">
      <alignment horizontal="left" vertical="center" wrapText="1"/>
      <protection hidden="1"/>
    </xf>
    <xf numFmtId="0" fontId="10" fillId="0" borderId="19" xfId="0" applyFont="1" applyBorder="1" applyProtection="1">
      <protection hidden="1"/>
    </xf>
    <xf numFmtId="0" fontId="10" fillId="0" borderId="20" xfId="0" applyFont="1" applyBorder="1" applyProtection="1">
      <protection hidden="1"/>
    </xf>
    <xf numFmtId="0" fontId="20" fillId="0" borderId="18" xfId="0" applyFont="1" applyBorder="1" applyAlignment="1" applyProtection="1">
      <alignment horizontal="left" vertical="center" wrapText="1"/>
      <protection hidden="1"/>
    </xf>
    <xf numFmtId="0" fontId="19" fillId="0" borderId="22" xfId="0" applyFont="1" applyFill="1" applyBorder="1" applyAlignment="1" applyProtection="1">
      <alignment horizontal="center" vertical="center" wrapText="1"/>
      <protection hidden="1"/>
    </xf>
    <xf numFmtId="0" fontId="10" fillId="0" borderId="28" xfId="0" applyFont="1" applyFill="1" applyBorder="1" applyProtection="1">
      <protection hidden="1"/>
    </xf>
    <xf numFmtId="0" fontId="19" fillId="0" borderId="26" xfId="0" applyFont="1" applyFill="1" applyBorder="1" applyAlignment="1" applyProtection="1">
      <alignment horizontal="center" vertical="center" wrapText="1"/>
      <protection hidden="1"/>
    </xf>
    <xf numFmtId="0" fontId="10" fillId="0" borderId="34" xfId="0" applyFont="1" applyFill="1" applyBorder="1" applyProtection="1">
      <protection hidden="1"/>
    </xf>
    <xf numFmtId="0" fontId="19" fillId="0" borderId="24" xfId="0" applyFont="1" applyFill="1" applyBorder="1" applyAlignment="1" applyProtection="1">
      <alignment horizontal="center" vertical="center" wrapText="1"/>
      <protection hidden="1"/>
    </xf>
    <xf numFmtId="0" fontId="10" fillId="0" borderId="30" xfId="0" applyFont="1" applyFill="1" applyBorder="1" applyProtection="1">
      <protection hidden="1"/>
    </xf>
    <xf numFmtId="0" fontId="24" fillId="0" borderId="7" xfId="0" applyFont="1" applyFill="1" applyBorder="1" applyAlignment="1" applyProtection="1">
      <alignment horizontal="center" vertical="center" wrapText="1"/>
      <protection hidden="1"/>
    </xf>
    <xf numFmtId="0" fontId="10" fillId="0" borderId="31" xfId="0" applyFont="1" applyFill="1" applyBorder="1" applyProtection="1">
      <protection hidden="1"/>
    </xf>
    <xf numFmtId="0" fontId="24" fillId="0" borderId="25" xfId="0" applyFont="1" applyFill="1" applyBorder="1" applyAlignment="1" applyProtection="1">
      <alignment horizontal="center" vertical="center" wrapText="1"/>
      <protection hidden="1"/>
    </xf>
    <xf numFmtId="0" fontId="10" fillId="0" borderId="32" xfId="0" applyFont="1" applyFill="1" applyBorder="1" applyProtection="1">
      <protection hidden="1"/>
    </xf>
    <xf numFmtId="0" fontId="24" fillId="0" borderId="22" xfId="0" applyFont="1" applyFill="1" applyBorder="1" applyAlignment="1" applyProtection="1">
      <alignment horizontal="center" vertical="center" wrapText="1"/>
      <protection hidden="1"/>
    </xf>
    <xf numFmtId="0" fontId="23" fillId="0" borderId="18" xfId="0" applyFont="1" applyBorder="1" applyAlignment="1" applyProtection="1">
      <alignment horizontal="right"/>
      <protection hidden="1"/>
    </xf>
    <xf numFmtId="171" fontId="8" fillId="0" borderId="18" xfId="0" applyNumberFormat="1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10" fillId="0" borderId="36" xfId="0" applyFont="1" applyBorder="1" applyProtection="1">
      <protection hidden="1"/>
    </xf>
    <xf numFmtId="0" fontId="18" fillId="0" borderId="18" xfId="0" applyFont="1" applyBorder="1" applyAlignment="1" applyProtection="1">
      <alignment horizontal="left" vertical="center"/>
      <protection hidden="1"/>
    </xf>
    <xf numFmtId="0" fontId="19" fillId="0" borderId="21" xfId="0" applyFont="1" applyFill="1" applyBorder="1" applyAlignment="1" applyProtection="1">
      <alignment horizontal="center" vertical="center"/>
      <protection hidden="1"/>
    </xf>
    <xf numFmtId="0" fontId="10" fillId="0" borderId="27" xfId="0" applyFont="1" applyFill="1" applyBorder="1" applyProtection="1">
      <protection hidden="1"/>
    </xf>
    <xf numFmtId="0" fontId="19" fillId="0" borderId="21" xfId="0" applyFont="1" applyFill="1" applyBorder="1" applyAlignment="1" applyProtection="1">
      <alignment horizontal="center" vertical="center" wrapText="1"/>
      <protection hidden="1"/>
    </xf>
    <xf numFmtId="0" fontId="19" fillId="0" borderId="37" xfId="0" applyFont="1" applyFill="1" applyBorder="1" applyAlignment="1" applyProtection="1">
      <alignment horizontal="center" vertical="center" wrapText="1"/>
      <protection hidden="1"/>
    </xf>
    <xf numFmtId="0" fontId="10" fillId="0" borderId="38" xfId="0" applyFont="1" applyFill="1" applyBorder="1" applyProtection="1"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000"/>
  <sheetViews>
    <sheetView workbookViewId="0">
      <selection activeCell="B21" sqref="B21"/>
    </sheetView>
  </sheetViews>
  <sheetFormatPr defaultColWidth="14.44140625" defaultRowHeight="15" customHeight="1"/>
  <cols>
    <col min="1" max="1" width="8.6640625" customWidth="1"/>
    <col min="2" max="2" width="15.33203125" customWidth="1"/>
    <col min="3" max="3" width="20.33203125" customWidth="1"/>
    <col min="4" max="4" width="15.88671875" customWidth="1"/>
    <col min="5" max="5" width="8.6640625" customWidth="1"/>
    <col min="6" max="6" width="14.88671875" customWidth="1"/>
    <col min="7" max="7" width="10.33203125" customWidth="1"/>
    <col min="8" max="16" width="8.6640625" customWidth="1"/>
    <col min="17" max="17" width="11.5546875" customWidth="1"/>
    <col min="18" max="18" width="12.6640625" customWidth="1"/>
    <col min="19" max="19" width="10.33203125" customWidth="1"/>
    <col min="20" max="20" width="15.109375" customWidth="1"/>
    <col min="21" max="26" width="8.6640625" customWidth="1"/>
  </cols>
  <sheetData>
    <row r="2" spans="1:21" ht="14.4">
      <c r="N2" s="1" t="s">
        <v>0</v>
      </c>
    </row>
    <row r="3" spans="1:21" ht="14.4">
      <c r="B3" s="165" t="s">
        <v>1</v>
      </c>
      <c r="C3" s="166"/>
      <c r="D3" s="2">
        <v>30000</v>
      </c>
      <c r="N3" s="1">
        <v>6</v>
      </c>
      <c r="Q3" s="1" t="s">
        <v>2</v>
      </c>
    </row>
    <row r="4" spans="1:21" ht="15.6">
      <c r="B4" s="165" t="s">
        <v>3</v>
      </c>
      <c r="C4" s="166"/>
      <c r="D4" s="3">
        <v>6</v>
      </c>
      <c r="N4" s="1">
        <v>12</v>
      </c>
      <c r="Q4" s="4"/>
      <c r="R4" s="5" t="s">
        <v>4</v>
      </c>
      <c r="S4" s="5" t="s">
        <v>5</v>
      </c>
      <c r="T4" s="5" t="s">
        <v>6</v>
      </c>
      <c r="U4" s="6" t="s">
        <v>5</v>
      </c>
    </row>
    <row r="5" spans="1:21" ht="15.6">
      <c r="B5" s="167"/>
      <c r="C5" s="166"/>
      <c r="D5" s="166"/>
      <c r="N5" s="1">
        <v>18</v>
      </c>
      <c r="Q5" s="4" t="s">
        <v>7</v>
      </c>
      <c r="R5" s="8">
        <v>0.21990000000000001</v>
      </c>
      <c r="S5" s="8">
        <v>2.29E-2</v>
      </c>
      <c r="T5" s="8">
        <v>0.19989999999999999</v>
      </c>
      <c r="U5" s="9">
        <v>2.1899999999999999E-2</v>
      </c>
    </row>
    <row r="6" spans="1:21" ht="14.4">
      <c r="B6" s="165" t="s">
        <v>8</v>
      </c>
      <c r="C6" s="166"/>
      <c r="D6" s="2">
        <f>D3</f>
        <v>30000</v>
      </c>
      <c r="N6" s="1">
        <v>24</v>
      </c>
    </row>
    <row r="7" spans="1:21" ht="14.4">
      <c r="B7" s="165" t="s">
        <v>9</v>
      </c>
      <c r="C7" s="166"/>
      <c r="D7" s="2">
        <f>IF(AND(D3&gt;=5000,D3&lt;50000),PMT(R5/12,D4,-D3,0,0)+Q8,IF(AND(D3&gt;=50000,D3&lt;=100000),PMT(T5/12,D4,-D3,0,0)+Q8,"-"))</f>
        <v>6012.539349291239</v>
      </c>
      <c r="E7" s="10"/>
      <c r="N7" s="1">
        <v>30</v>
      </c>
      <c r="Q7" s="1" t="s">
        <v>10</v>
      </c>
    </row>
    <row r="8" spans="1:21" ht="14.4">
      <c r="B8" s="165" t="s">
        <v>11</v>
      </c>
      <c r="C8" s="166"/>
      <c r="D8" s="11">
        <f>D9/D4</f>
        <v>1012.5393492912384</v>
      </c>
      <c r="N8" s="1">
        <v>36</v>
      </c>
      <c r="Q8" s="12">
        <f>IF(AND(D3&gt;=5000,D3&lt;50000),S5*D3,0)+IF(AND(D3&gt;=50000,D3&lt;=100000),U5*D3,0)</f>
        <v>687</v>
      </c>
    </row>
    <row r="9" spans="1:21" ht="14.4">
      <c r="B9" s="165" t="s">
        <v>12</v>
      </c>
      <c r="C9" s="166"/>
      <c r="D9" s="11">
        <f>(D7*D4)-D3</f>
        <v>6075.2360957474302</v>
      </c>
      <c r="N9" s="1">
        <v>42</v>
      </c>
    </row>
    <row r="10" spans="1:21" ht="14.4">
      <c r="B10" s="165" t="s">
        <v>13</v>
      </c>
      <c r="C10" s="166"/>
      <c r="D10" s="11">
        <f>D7*D4</f>
        <v>36075.23609574743</v>
      </c>
      <c r="N10" s="1">
        <v>48</v>
      </c>
    </row>
    <row r="11" spans="1:21" ht="14.4">
      <c r="B11" s="165" t="s">
        <v>14</v>
      </c>
      <c r="C11" s="166"/>
      <c r="N11" s="1">
        <v>54</v>
      </c>
    </row>
    <row r="12" spans="1:21" ht="14.4">
      <c r="N12" s="1">
        <v>60</v>
      </c>
    </row>
    <row r="14" spans="1:21" ht="27" customHeight="1">
      <c r="B14" s="13">
        <f ca="1">TODAY()</f>
        <v>45687</v>
      </c>
      <c r="C14" s="14" t="s">
        <v>15</v>
      </c>
      <c r="D14" s="15" t="s">
        <v>16</v>
      </c>
      <c r="E14" s="15" t="s">
        <v>17</v>
      </c>
      <c r="F14" s="14" t="s">
        <v>18</v>
      </c>
      <c r="G14" s="14" t="s">
        <v>19</v>
      </c>
    </row>
    <row r="15" spans="1:21" ht="14.4">
      <c r="A15" s="7">
        <v>1</v>
      </c>
      <c r="B15" s="16">
        <f t="shared" ref="B15:B74" ca="1" si="0">EDATE(B14,1)</f>
        <v>45716</v>
      </c>
      <c r="C15" s="17">
        <f>IF(A28&lt;&gt;"",ROUNDUP($D$7,0),IF(A15&lt;&gt;"",D15+E15+F15,""))</f>
        <v>1236.75</v>
      </c>
      <c r="D15" s="7">
        <f>IF(A15&lt;&gt;"",ROUND(R5*$D$6*30/(360),2),"")</f>
        <v>549.75</v>
      </c>
      <c r="E15" s="18">
        <f>IF(A15&lt;&gt;"",$Q$8,"")</f>
        <v>687</v>
      </c>
      <c r="F15" s="19"/>
    </row>
    <row r="16" spans="1:21" ht="14.4">
      <c r="A16" s="20">
        <f t="shared" ref="A16:A74" si="1">IF(A15&lt;$D$4,A15+1,"")</f>
        <v>2</v>
      </c>
      <c r="B16" s="16">
        <f t="shared" ca="1" si="0"/>
        <v>45744</v>
      </c>
    </row>
    <row r="17" spans="1:2" ht="14.4">
      <c r="A17" s="20">
        <f t="shared" si="1"/>
        <v>3</v>
      </c>
      <c r="B17" s="16">
        <f t="shared" ca="1" si="0"/>
        <v>45775</v>
      </c>
    </row>
    <row r="18" spans="1:2" ht="14.4">
      <c r="A18" s="20">
        <f t="shared" si="1"/>
        <v>4</v>
      </c>
      <c r="B18" s="16">
        <f t="shared" ca="1" si="0"/>
        <v>45805</v>
      </c>
    </row>
    <row r="19" spans="1:2" ht="14.4">
      <c r="A19" s="20">
        <f t="shared" si="1"/>
        <v>5</v>
      </c>
      <c r="B19" s="16">
        <f t="shared" ca="1" si="0"/>
        <v>45836</v>
      </c>
    </row>
    <row r="20" spans="1:2" ht="14.4">
      <c r="A20" s="20">
        <f t="shared" si="1"/>
        <v>6</v>
      </c>
      <c r="B20" s="16">
        <f t="shared" ca="1" si="0"/>
        <v>45866</v>
      </c>
    </row>
    <row r="21" spans="1:2" ht="15.75" customHeight="1">
      <c r="A21" s="20" t="str">
        <f t="shared" si="1"/>
        <v/>
      </c>
      <c r="B21" s="16">
        <f t="shared" ca="1" si="0"/>
        <v>45897</v>
      </c>
    </row>
    <row r="22" spans="1:2" ht="15.75" customHeight="1">
      <c r="A22" s="20" t="str">
        <f t="shared" si="1"/>
        <v/>
      </c>
      <c r="B22" s="16">
        <f t="shared" ca="1" si="0"/>
        <v>45928</v>
      </c>
    </row>
    <row r="23" spans="1:2" ht="15.75" customHeight="1">
      <c r="A23" s="20" t="str">
        <f t="shared" si="1"/>
        <v/>
      </c>
      <c r="B23" s="16">
        <f t="shared" ca="1" si="0"/>
        <v>45958</v>
      </c>
    </row>
    <row r="24" spans="1:2" ht="15.75" customHeight="1">
      <c r="A24" s="20" t="str">
        <f t="shared" si="1"/>
        <v/>
      </c>
      <c r="B24" s="16">
        <f t="shared" ca="1" si="0"/>
        <v>45989</v>
      </c>
    </row>
    <row r="25" spans="1:2" ht="15.75" customHeight="1">
      <c r="A25" s="20" t="str">
        <f t="shared" si="1"/>
        <v/>
      </c>
      <c r="B25" s="16">
        <f t="shared" ca="1" si="0"/>
        <v>46019</v>
      </c>
    </row>
    <row r="26" spans="1:2" ht="15.75" customHeight="1">
      <c r="A26" s="20" t="str">
        <f t="shared" si="1"/>
        <v/>
      </c>
      <c r="B26" s="16">
        <f t="shared" ca="1" si="0"/>
        <v>46050</v>
      </c>
    </row>
    <row r="27" spans="1:2" ht="15.75" customHeight="1">
      <c r="A27" s="20" t="str">
        <f t="shared" si="1"/>
        <v/>
      </c>
      <c r="B27" s="16">
        <f t="shared" ca="1" si="0"/>
        <v>46081</v>
      </c>
    </row>
    <row r="28" spans="1:2" ht="15.75" customHeight="1">
      <c r="A28" s="20" t="str">
        <f t="shared" si="1"/>
        <v/>
      </c>
      <c r="B28" s="16">
        <f t="shared" ca="1" si="0"/>
        <v>46109</v>
      </c>
    </row>
    <row r="29" spans="1:2" ht="15.75" customHeight="1">
      <c r="A29" s="20" t="str">
        <f t="shared" si="1"/>
        <v/>
      </c>
      <c r="B29" s="16">
        <f t="shared" ca="1" si="0"/>
        <v>46140</v>
      </c>
    </row>
    <row r="30" spans="1:2" ht="15.75" customHeight="1">
      <c r="A30" s="20" t="str">
        <f t="shared" si="1"/>
        <v/>
      </c>
      <c r="B30" s="16">
        <f t="shared" ca="1" si="0"/>
        <v>46170</v>
      </c>
    </row>
    <row r="31" spans="1:2" ht="15.75" customHeight="1">
      <c r="A31" s="20" t="str">
        <f t="shared" si="1"/>
        <v/>
      </c>
      <c r="B31" s="16">
        <f t="shared" ca="1" si="0"/>
        <v>46201</v>
      </c>
    </row>
    <row r="32" spans="1:2" ht="15.75" customHeight="1">
      <c r="A32" s="20" t="str">
        <f t="shared" si="1"/>
        <v/>
      </c>
      <c r="B32" s="16">
        <f t="shared" ca="1" si="0"/>
        <v>46231</v>
      </c>
    </row>
    <row r="33" spans="1:2" ht="15.75" customHeight="1">
      <c r="A33" s="20" t="str">
        <f t="shared" si="1"/>
        <v/>
      </c>
      <c r="B33" s="16">
        <f t="shared" ca="1" si="0"/>
        <v>46262</v>
      </c>
    </row>
    <row r="34" spans="1:2" ht="15.75" customHeight="1">
      <c r="A34" s="20" t="str">
        <f t="shared" si="1"/>
        <v/>
      </c>
      <c r="B34" s="16">
        <f t="shared" ca="1" si="0"/>
        <v>46293</v>
      </c>
    </row>
    <row r="35" spans="1:2" ht="15.75" customHeight="1">
      <c r="A35" s="20" t="str">
        <f t="shared" si="1"/>
        <v/>
      </c>
      <c r="B35" s="16">
        <f t="shared" ca="1" si="0"/>
        <v>46323</v>
      </c>
    </row>
    <row r="36" spans="1:2" ht="15.75" customHeight="1">
      <c r="A36" s="20" t="str">
        <f t="shared" si="1"/>
        <v/>
      </c>
      <c r="B36" s="16">
        <f t="shared" ca="1" si="0"/>
        <v>46354</v>
      </c>
    </row>
    <row r="37" spans="1:2" ht="15.75" customHeight="1">
      <c r="A37" s="20" t="str">
        <f t="shared" si="1"/>
        <v/>
      </c>
      <c r="B37" s="16">
        <f t="shared" ca="1" si="0"/>
        <v>46384</v>
      </c>
    </row>
    <row r="38" spans="1:2" ht="15.75" customHeight="1">
      <c r="A38" s="20" t="str">
        <f t="shared" si="1"/>
        <v/>
      </c>
      <c r="B38" s="16">
        <f t="shared" ca="1" si="0"/>
        <v>46415</v>
      </c>
    </row>
    <row r="39" spans="1:2" ht="15.75" customHeight="1">
      <c r="A39" s="20" t="str">
        <f t="shared" si="1"/>
        <v/>
      </c>
      <c r="B39" s="16">
        <f t="shared" ca="1" si="0"/>
        <v>46446</v>
      </c>
    </row>
    <row r="40" spans="1:2" ht="15.75" customHeight="1">
      <c r="A40" s="20" t="str">
        <f t="shared" si="1"/>
        <v/>
      </c>
      <c r="B40" s="16">
        <f t="shared" ca="1" si="0"/>
        <v>46474</v>
      </c>
    </row>
    <row r="41" spans="1:2" ht="15.75" customHeight="1">
      <c r="A41" s="20" t="str">
        <f t="shared" si="1"/>
        <v/>
      </c>
      <c r="B41" s="16">
        <f t="shared" ca="1" si="0"/>
        <v>46505</v>
      </c>
    </row>
    <row r="42" spans="1:2" ht="15.75" customHeight="1">
      <c r="A42" s="20" t="str">
        <f t="shared" si="1"/>
        <v/>
      </c>
      <c r="B42" s="16">
        <f t="shared" ca="1" si="0"/>
        <v>46535</v>
      </c>
    </row>
    <row r="43" spans="1:2" ht="15.75" customHeight="1">
      <c r="A43" s="20" t="str">
        <f t="shared" si="1"/>
        <v/>
      </c>
      <c r="B43" s="16">
        <f t="shared" ca="1" si="0"/>
        <v>46566</v>
      </c>
    </row>
    <row r="44" spans="1:2" ht="15.75" customHeight="1">
      <c r="A44" s="20" t="str">
        <f t="shared" si="1"/>
        <v/>
      </c>
      <c r="B44" s="16">
        <f t="shared" ca="1" si="0"/>
        <v>46596</v>
      </c>
    </row>
    <row r="45" spans="1:2" ht="15.75" customHeight="1">
      <c r="A45" s="20" t="str">
        <f t="shared" si="1"/>
        <v/>
      </c>
      <c r="B45" s="16">
        <f t="shared" ca="1" si="0"/>
        <v>46627</v>
      </c>
    </row>
    <row r="46" spans="1:2" ht="15.75" customHeight="1">
      <c r="A46" s="20" t="str">
        <f t="shared" si="1"/>
        <v/>
      </c>
      <c r="B46" s="16">
        <f t="shared" ca="1" si="0"/>
        <v>46658</v>
      </c>
    </row>
    <row r="47" spans="1:2" ht="15.75" customHeight="1">
      <c r="A47" s="20" t="str">
        <f t="shared" si="1"/>
        <v/>
      </c>
      <c r="B47" s="16">
        <f t="shared" ca="1" si="0"/>
        <v>46688</v>
      </c>
    </row>
    <row r="48" spans="1:2" ht="15.75" customHeight="1">
      <c r="A48" s="20" t="str">
        <f t="shared" si="1"/>
        <v/>
      </c>
      <c r="B48" s="16">
        <f t="shared" ca="1" si="0"/>
        <v>46719</v>
      </c>
    </row>
    <row r="49" spans="1:2" ht="15.75" customHeight="1">
      <c r="A49" s="20" t="str">
        <f t="shared" si="1"/>
        <v/>
      </c>
      <c r="B49" s="16">
        <f t="shared" ca="1" si="0"/>
        <v>46749</v>
      </c>
    </row>
    <row r="50" spans="1:2" ht="15.75" customHeight="1">
      <c r="A50" s="20" t="str">
        <f t="shared" si="1"/>
        <v/>
      </c>
      <c r="B50" s="16">
        <f t="shared" ca="1" si="0"/>
        <v>46780</v>
      </c>
    </row>
    <row r="51" spans="1:2" ht="15.75" customHeight="1">
      <c r="A51" s="20" t="str">
        <f t="shared" si="1"/>
        <v/>
      </c>
      <c r="B51" s="16">
        <f t="shared" ca="1" si="0"/>
        <v>46811</v>
      </c>
    </row>
    <row r="52" spans="1:2" ht="15.75" customHeight="1">
      <c r="A52" s="20" t="str">
        <f t="shared" si="1"/>
        <v/>
      </c>
      <c r="B52" s="16">
        <f t="shared" ca="1" si="0"/>
        <v>46840</v>
      </c>
    </row>
    <row r="53" spans="1:2" ht="15.75" customHeight="1">
      <c r="A53" s="20" t="str">
        <f t="shared" si="1"/>
        <v/>
      </c>
      <c r="B53" s="16">
        <f t="shared" ca="1" si="0"/>
        <v>46871</v>
      </c>
    </row>
    <row r="54" spans="1:2" ht="15.75" customHeight="1">
      <c r="A54" s="20" t="str">
        <f t="shared" si="1"/>
        <v/>
      </c>
      <c r="B54" s="16">
        <f t="shared" ca="1" si="0"/>
        <v>46901</v>
      </c>
    </row>
    <row r="55" spans="1:2" ht="15.75" customHeight="1">
      <c r="A55" s="20" t="str">
        <f t="shared" si="1"/>
        <v/>
      </c>
      <c r="B55" s="16">
        <f t="shared" ca="1" si="0"/>
        <v>46932</v>
      </c>
    </row>
    <row r="56" spans="1:2" ht="15.75" customHeight="1">
      <c r="A56" s="20" t="str">
        <f t="shared" si="1"/>
        <v/>
      </c>
      <c r="B56" s="16">
        <f t="shared" ca="1" si="0"/>
        <v>46962</v>
      </c>
    </row>
    <row r="57" spans="1:2" ht="15.75" customHeight="1">
      <c r="A57" s="20" t="str">
        <f t="shared" si="1"/>
        <v/>
      </c>
      <c r="B57" s="16">
        <f t="shared" ca="1" si="0"/>
        <v>46993</v>
      </c>
    </row>
    <row r="58" spans="1:2" ht="15.75" customHeight="1">
      <c r="A58" s="20" t="str">
        <f t="shared" si="1"/>
        <v/>
      </c>
      <c r="B58" s="16">
        <f t="shared" ca="1" si="0"/>
        <v>47024</v>
      </c>
    </row>
    <row r="59" spans="1:2" ht="15.75" customHeight="1">
      <c r="A59" s="20" t="str">
        <f t="shared" si="1"/>
        <v/>
      </c>
      <c r="B59" s="16">
        <f t="shared" ca="1" si="0"/>
        <v>47054</v>
      </c>
    </row>
    <row r="60" spans="1:2" ht="15.75" customHeight="1">
      <c r="A60" s="20" t="str">
        <f t="shared" si="1"/>
        <v/>
      </c>
      <c r="B60" s="16">
        <f t="shared" ca="1" si="0"/>
        <v>47085</v>
      </c>
    </row>
    <row r="61" spans="1:2" ht="15.75" customHeight="1">
      <c r="A61" s="20" t="str">
        <f t="shared" si="1"/>
        <v/>
      </c>
      <c r="B61" s="16">
        <f t="shared" ca="1" si="0"/>
        <v>47115</v>
      </c>
    </row>
    <row r="62" spans="1:2" ht="15.75" customHeight="1">
      <c r="A62" s="20" t="str">
        <f t="shared" si="1"/>
        <v/>
      </c>
      <c r="B62" s="16">
        <f t="shared" ca="1" si="0"/>
        <v>47146</v>
      </c>
    </row>
    <row r="63" spans="1:2" ht="15.75" customHeight="1">
      <c r="A63" s="20" t="str">
        <f t="shared" si="1"/>
        <v/>
      </c>
      <c r="B63" s="16">
        <f t="shared" ca="1" si="0"/>
        <v>47177</v>
      </c>
    </row>
    <row r="64" spans="1:2" ht="15.75" customHeight="1">
      <c r="A64" s="20" t="str">
        <f t="shared" si="1"/>
        <v/>
      </c>
      <c r="B64" s="16">
        <f t="shared" ca="1" si="0"/>
        <v>47205</v>
      </c>
    </row>
    <row r="65" spans="1:2" ht="15.75" customHeight="1">
      <c r="A65" s="20" t="str">
        <f t="shared" si="1"/>
        <v/>
      </c>
      <c r="B65" s="16">
        <f t="shared" ca="1" si="0"/>
        <v>47236</v>
      </c>
    </row>
    <row r="66" spans="1:2" ht="15.75" customHeight="1">
      <c r="A66" s="20" t="str">
        <f t="shared" si="1"/>
        <v/>
      </c>
      <c r="B66" s="16">
        <f t="shared" ca="1" si="0"/>
        <v>47266</v>
      </c>
    </row>
    <row r="67" spans="1:2" ht="15.75" customHeight="1">
      <c r="A67" s="20" t="str">
        <f t="shared" si="1"/>
        <v/>
      </c>
      <c r="B67" s="16">
        <f t="shared" ca="1" si="0"/>
        <v>47297</v>
      </c>
    </row>
    <row r="68" spans="1:2" ht="15.75" customHeight="1">
      <c r="A68" s="20" t="str">
        <f t="shared" si="1"/>
        <v/>
      </c>
      <c r="B68" s="16">
        <f t="shared" ca="1" si="0"/>
        <v>47327</v>
      </c>
    </row>
    <row r="69" spans="1:2" ht="15.75" customHeight="1">
      <c r="A69" s="20" t="str">
        <f t="shared" si="1"/>
        <v/>
      </c>
      <c r="B69" s="16">
        <f t="shared" ca="1" si="0"/>
        <v>47358</v>
      </c>
    </row>
    <row r="70" spans="1:2" ht="15.75" customHeight="1">
      <c r="A70" s="20" t="str">
        <f t="shared" si="1"/>
        <v/>
      </c>
      <c r="B70" s="16">
        <f t="shared" ca="1" si="0"/>
        <v>47389</v>
      </c>
    </row>
    <row r="71" spans="1:2" ht="15.75" customHeight="1">
      <c r="A71" s="20" t="str">
        <f t="shared" si="1"/>
        <v/>
      </c>
      <c r="B71" s="16">
        <f t="shared" ca="1" si="0"/>
        <v>47419</v>
      </c>
    </row>
    <row r="72" spans="1:2" ht="15.75" customHeight="1">
      <c r="A72" s="20" t="str">
        <f t="shared" si="1"/>
        <v/>
      </c>
      <c r="B72" s="16">
        <f t="shared" ca="1" si="0"/>
        <v>47450</v>
      </c>
    </row>
    <row r="73" spans="1:2" ht="15.75" customHeight="1">
      <c r="A73" s="20" t="str">
        <f t="shared" si="1"/>
        <v/>
      </c>
      <c r="B73" s="16">
        <f t="shared" ca="1" si="0"/>
        <v>47480</v>
      </c>
    </row>
    <row r="74" spans="1:2" ht="15.75" customHeight="1">
      <c r="A74" s="20" t="str">
        <f t="shared" si="1"/>
        <v/>
      </c>
      <c r="B74" s="16">
        <f t="shared" ca="1" si="0"/>
        <v>47511</v>
      </c>
    </row>
    <row r="75" spans="1:2" ht="15.75" customHeight="1"/>
    <row r="76" spans="1:2" ht="15.75" customHeight="1"/>
    <row r="77" spans="1:2" ht="15.75" customHeight="1"/>
    <row r="78" spans="1:2" ht="15.75" customHeight="1"/>
    <row r="79" spans="1:2" ht="15.75" customHeight="1"/>
    <row r="80" spans="1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10:C10"/>
    <mergeCell ref="B11:C11"/>
    <mergeCell ref="B3:C3"/>
    <mergeCell ref="B4:C4"/>
    <mergeCell ref="B5:D5"/>
    <mergeCell ref="B6:C6"/>
    <mergeCell ref="B7:C7"/>
    <mergeCell ref="B8:C8"/>
    <mergeCell ref="B9:C9"/>
  </mergeCells>
  <dataValidations count="1">
    <dataValidation type="list" allowBlank="1" showErrorMessage="1" sqref="D4" xr:uid="{00000000-0002-0000-0000-000000000000}">
      <formula1>$N$3:$N$12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4"/>
  <sheetViews>
    <sheetView tabSelected="1" topLeftCell="A7" zoomScale="85" zoomScaleNormal="85" workbookViewId="0">
      <selection activeCell="B7" sqref="B7:E7"/>
    </sheetView>
  </sheetViews>
  <sheetFormatPr defaultColWidth="0" defaultRowHeight="15" customHeight="1"/>
  <cols>
    <col min="1" max="1" width="4" style="26" customWidth="1"/>
    <col min="2" max="2" width="10.33203125" style="26" customWidth="1"/>
    <col min="3" max="3" width="23.33203125" style="26" customWidth="1"/>
    <col min="4" max="4" width="25" style="26" customWidth="1"/>
    <col min="5" max="5" width="21" style="26" customWidth="1"/>
    <col min="6" max="7" width="19.33203125" style="26" hidden="1" customWidth="1"/>
    <col min="8" max="8" width="22" style="26" customWidth="1"/>
    <col min="9" max="9" width="20" style="26" customWidth="1"/>
    <col min="10" max="10" width="20.44140625" style="26" hidden="1" customWidth="1"/>
    <col min="11" max="11" width="15.44140625" style="26" hidden="1" customWidth="1"/>
    <col min="12" max="12" width="17.44140625" style="26" hidden="1" customWidth="1"/>
    <col min="13" max="13" width="21.6640625" style="26" hidden="1" customWidth="1"/>
    <col min="14" max="14" width="37.33203125" style="26" hidden="1" customWidth="1"/>
    <col min="15" max="16" width="13.44140625" style="26" hidden="1" customWidth="1"/>
    <col min="17" max="17" width="17.5546875" style="26" customWidth="1"/>
    <col min="18" max="18" width="15.109375" style="26" customWidth="1"/>
    <col min="19" max="19" width="15.6640625" style="26" customWidth="1"/>
    <col min="20" max="20" width="17" style="26" customWidth="1"/>
    <col min="21" max="21" width="9.109375" style="26" customWidth="1"/>
    <col min="22" max="22" width="9.109375" style="26" hidden="1" customWidth="1"/>
    <col min="23" max="23" width="12" style="26" hidden="1" customWidth="1"/>
    <col min="24" max="24" width="9.109375" style="26" hidden="1" customWidth="1"/>
    <col min="25" max="25" width="10.6640625" style="26" hidden="1" customWidth="1"/>
    <col min="26" max="26" width="8.6640625" style="26" hidden="1" customWidth="1"/>
    <col min="27" max="16384" width="14.44140625" style="26" hidden="1"/>
  </cols>
  <sheetData>
    <row r="1" spans="1:26" ht="35.25" hidden="1" customHeight="1">
      <c r="A1" s="21"/>
      <c r="B1" s="22"/>
      <c r="C1" s="169" t="s">
        <v>20</v>
      </c>
      <c r="D1" s="170"/>
      <c r="E1" s="170"/>
      <c r="F1" s="170"/>
      <c r="G1" s="170"/>
      <c r="H1" s="170"/>
      <c r="I1" s="170"/>
      <c r="J1" s="170"/>
      <c r="K1" s="170"/>
      <c r="L1" s="170"/>
      <c r="M1" s="171"/>
      <c r="N1" s="23"/>
      <c r="O1" s="24"/>
      <c r="P1" s="25"/>
      <c r="Q1" s="25"/>
      <c r="R1" s="22"/>
      <c r="S1" s="22"/>
      <c r="T1" s="22"/>
      <c r="U1" s="21"/>
      <c r="V1" s="21"/>
      <c r="W1" s="21"/>
      <c r="X1" s="21"/>
      <c r="Y1" s="21"/>
      <c r="Z1" s="21"/>
    </row>
    <row r="2" spans="1:26" ht="14.25" hidden="1" customHeight="1">
      <c r="A2" s="21"/>
      <c r="B2" s="22"/>
      <c r="C2" s="22"/>
      <c r="D2" s="22"/>
      <c r="E2" s="22"/>
      <c r="F2" s="22"/>
      <c r="G2" s="22"/>
      <c r="H2" s="22"/>
      <c r="I2" s="22"/>
      <c r="J2" s="23"/>
      <c r="K2" s="23"/>
      <c r="L2" s="23"/>
      <c r="M2" s="22"/>
      <c r="N2" s="22"/>
      <c r="O2" s="27"/>
      <c r="P2" s="28"/>
      <c r="Q2" s="28"/>
      <c r="R2" s="22"/>
      <c r="S2" s="22"/>
      <c r="T2" s="22"/>
      <c r="U2" s="21"/>
      <c r="V2" s="21"/>
      <c r="W2" s="21"/>
      <c r="X2" s="21"/>
      <c r="Y2" s="21"/>
      <c r="Z2" s="21"/>
    </row>
    <row r="3" spans="1:26" ht="14.25" hidden="1" customHeight="1">
      <c r="A3" s="21"/>
      <c r="B3" s="22"/>
      <c r="C3" s="22"/>
      <c r="D3" s="22"/>
      <c r="E3" s="22"/>
      <c r="F3" s="22"/>
      <c r="G3" s="22"/>
      <c r="H3" s="22"/>
      <c r="I3" s="22"/>
      <c r="J3" s="23"/>
      <c r="K3" s="23"/>
      <c r="L3" s="23"/>
      <c r="M3" s="22"/>
      <c r="N3" s="22"/>
      <c r="O3" s="27"/>
      <c r="P3" s="28"/>
      <c r="Q3" s="28"/>
      <c r="R3" s="22"/>
      <c r="S3" s="22"/>
      <c r="T3" s="22"/>
      <c r="U3" s="21"/>
      <c r="V3" s="21"/>
      <c r="W3" s="21"/>
      <c r="X3" s="21"/>
      <c r="Y3" s="21"/>
      <c r="Z3" s="21"/>
    </row>
    <row r="4" spans="1:26" ht="14.25" hidden="1" customHeight="1">
      <c r="A4" s="21"/>
      <c r="B4" s="22"/>
      <c r="C4" s="29" t="s">
        <v>21</v>
      </c>
      <c r="D4" s="29"/>
      <c r="E4" s="172" t="s">
        <v>22</v>
      </c>
      <c r="F4" s="173"/>
      <c r="G4" s="173"/>
      <c r="H4" s="173"/>
      <c r="I4" s="173"/>
      <c r="J4" s="23"/>
      <c r="K4" s="23"/>
      <c r="L4" s="23"/>
      <c r="M4" s="22"/>
      <c r="N4" s="22"/>
      <c r="O4" s="27"/>
      <c r="P4" s="28"/>
      <c r="Q4" s="28"/>
      <c r="R4" s="22"/>
      <c r="S4" s="22"/>
      <c r="T4" s="22"/>
      <c r="U4" s="21"/>
      <c r="V4" s="21"/>
      <c r="W4" s="21"/>
      <c r="X4" s="21"/>
      <c r="Y4" s="21"/>
      <c r="Z4" s="21"/>
    </row>
    <row r="5" spans="1:26" ht="14.25" hidden="1" customHeight="1">
      <c r="A5" s="21"/>
      <c r="B5" s="22"/>
      <c r="C5" s="29" t="s">
        <v>23</v>
      </c>
      <c r="D5" s="29"/>
      <c r="E5" s="172"/>
      <c r="F5" s="173"/>
      <c r="G5" s="173"/>
      <c r="H5" s="173"/>
      <c r="I5" s="173"/>
      <c r="J5" s="30"/>
      <c r="K5" s="23"/>
      <c r="L5" s="31"/>
      <c r="M5" s="22"/>
      <c r="N5" s="22"/>
      <c r="O5" s="32"/>
      <c r="P5" s="28"/>
      <c r="Q5" s="28"/>
      <c r="R5" s="22"/>
      <c r="S5" s="22"/>
      <c r="T5" s="22"/>
      <c r="U5" s="21"/>
      <c r="V5" s="21"/>
      <c r="W5" s="21"/>
      <c r="X5" s="21"/>
      <c r="Y5" s="21"/>
      <c r="Z5" s="21"/>
    </row>
    <row r="6" spans="1:26" ht="17.25" hidden="1" customHeight="1">
      <c r="A6" s="21"/>
      <c r="B6" s="21"/>
      <c r="C6" s="33"/>
      <c r="D6" s="34"/>
      <c r="E6" s="35"/>
      <c r="F6" s="35"/>
      <c r="G6" s="35"/>
      <c r="H6" s="36"/>
      <c r="I6" s="36"/>
      <c r="J6" s="36"/>
      <c r="K6" s="36"/>
      <c r="L6" s="36"/>
      <c r="M6" s="37"/>
      <c r="N6" s="37"/>
      <c r="O6" s="38"/>
      <c r="P6" s="38"/>
      <c r="Q6" s="38"/>
      <c r="R6" s="37"/>
      <c r="S6" s="37"/>
      <c r="T6" s="37"/>
      <c r="U6" s="37"/>
      <c r="V6" s="37"/>
      <c r="W6" s="37"/>
      <c r="X6" s="21"/>
      <c r="Y6" s="21"/>
      <c r="Z6" s="21"/>
    </row>
    <row r="7" spans="1:26" ht="33" customHeight="1">
      <c r="A7" s="21"/>
      <c r="B7" s="174" t="s">
        <v>24</v>
      </c>
      <c r="C7" s="175"/>
      <c r="D7" s="175"/>
      <c r="E7" s="176"/>
      <c r="F7" s="39"/>
      <c r="G7" s="39"/>
      <c r="H7" s="130"/>
      <c r="I7" s="131"/>
      <c r="J7" s="131"/>
      <c r="K7" s="131"/>
      <c r="L7" s="131"/>
      <c r="M7" s="132"/>
      <c r="N7" s="132"/>
      <c r="O7" s="133"/>
      <c r="P7" s="133"/>
      <c r="Q7" s="38"/>
      <c r="R7" s="37"/>
      <c r="S7" s="37"/>
      <c r="T7" s="37"/>
      <c r="U7" s="37"/>
      <c r="V7" s="37"/>
      <c r="W7" s="37"/>
      <c r="X7" s="21"/>
      <c r="Y7" s="21"/>
      <c r="Z7" s="21"/>
    </row>
    <row r="8" spans="1:26" ht="33" customHeight="1">
      <c r="A8" s="21"/>
      <c r="B8" s="177" t="s">
        <v>25</v>
      </c>
      <c r="C8" s="178"/>
      <c r="D8" s="178"/>
      <c r="E8" s="179"/>
      <c r="F8" s="40"/>
      <c r="G8" s="40"/>
      <c r="H8" s="134"/>
      <c r="I8" s="131"/>
      <c r="J8" s="131"/>
      <c r="K8" s="131"/>
      <c r="L8" s="131"/>
      <c r="M8" s="132"/>
      <c r="N8" s="132"/>
      <c r="O8" s="133"/>
      <c r="P8" s="133"/>
      <c r="Q8" s="38"/>
      <c r="R8" s="37"/>
      <c r="S8" s="37"/>
      <c r="T8" s="37"/>
      <c r="U8" s="37"/>
      <c r="V8" s="37"/>
      <c r="W8" s="37"/>
      <c r="X8" s="21"/>
      <c r="Y8" s="21"/>
      <c r="Z8" s="21"/>
    </row>
    <row r="9" spans="1:26" ht="39" customHeight="1">
      <c r="A9" s="21"/>
      <c r="B9" s="180" t="s">
        <v>26</v>
      </c>
      <c r="C9" s="181"/>
      <c r="D9" s="181"/>
      <c r="E9" s="182"/>
      <c r="F9" s="41"/>
      <c r="G9" s="41"/>
      <c r="H9" s="134"/>
      <c r="I9" s="131"/>
      <c r="J9" s="131"/>
      <c r="K9" s="131"/>
      <c r="L9" s="131"/>
      <c r="M9" s="132"/>
      <c r="N9" s="132"/>
      <c r="O9" s="133"/>
      <c r="P9" s="133"/>
      <c r="Q9" s="38"/>
      <c r="R9" s="37"/>
      <c r="S9" s="37"/>
      <c r="T9" s="37"/>
      <c r="U9" s="37"/>
      <c r="V9" s="37"/>
      <c r="W9" s="37"/>
      <c r="X9" s="21"/>
      <c r="Y9" s="21"/>
      <c r="Z9" s="21"/>
    </row>
    <row r="10" spans="1:26" ht="9" hidden="1" customHeight="1">
      <c r="A10" s="21"/>
      <c r="B10" s="21"/>
      <c r="C10" s="42"/>
      <c r="D10" s="42"/>
      <c r="E10" s="42"/>
      <c r="F10" s="42"/>
      <c r="G10" s="42"/>
      <c r="H10" s="135"/>
      <c r="I10" s="131"/>
      <c r="J10" s="131"/>
      <c r="K10" s="131"/>
      <c r="L10" s="131"/>
      <c r="M10" s="132"/>
      <c r="N10" s="132"/>
      <c r="O10" s="133"/>
      <c r="P10" s="133"/>
      <c r="Q10" s="38"/>
      <c r="R10" s="37"/>
      <c r="S10" s="37"/>
      <c r="T10" s="37"/>
      <c r="U10" s="37"/>
      <c r="V10" s="21"/>
      <c r="W10" s="21"/>
      <c r="X10" s="21"/>
      <c r="Y10" s="21"/>
      <c r="Z10" s="21"/>
    </row>
    <row r="11" spans="1:26" ht="36" customHeight="1">
      <c r="A11" s="21"/>
      <c r="B11" s="183" t="s">
        <v>62</v>
      </c>
      <c r="C11" s="184"/>
      <c r="D11" s="185"/>
      <c r="E11" s="44">
        <v>250000</v>
      </c>
      <c r="F11" s="45"/>
      <c r="G11" s="45"/>
      <c r="H11" s="136"/>
      <c r="I11" s="131"/>
      <c r="J11" s="131"/>
      <c r="K11" s="131"/>
      <c r="L11" s="131"/>
      <c r="M11" s="132"/>
      <c r="N11" s="132"/>
      <c r="O11" s="133"/>
      <c r="P11" s="133"/>
      <c r="Q11" s="38"/>
      <c r="R11" s="37"/>
      <c r="S11" s="37"/>
      <c r="T11" s="37"/>
      <c r="U11" s="37"/>
      <c r="V11" s="21"/>
      <c r="W11" s="21"/>
      <c r="X11" s="21"/>
      <c r="Y11" s="46"/>
      <c r="Z11" s="21"/>
    </row>
    <row r="12" spans="1:26" ht="15.75" hidden="1" customHeight="1">
      <c r="A12" s="21"/>
      <c r="B12" s="47"/>
      <c r="C12" s="48" t="s">
        <v>27</v>
      </c>
      <c r="D12" s="48"/>
      <c r="E12" s="44">
        <v>0</v>
      </c>
      <c r="F12" s="49"/>
      <c r="G12" s="49"/>
      <c r="H12" s="136"/>
      <c r="I12" s="137">
        <f>E12/E11</f>
        <v>0</v>
      </c>
      <c r="J12" s="131"/>
      <c r="K12" s="131"/>
      <c r="L12" s="131"/>
      <c r="M12" s="132"/>
      <c r="N12" s="132"/>
      <c r="O12" s="133"/>
      <c r="P12" s="138" t="s">
        <v>2</v>
      </c>
      <c r="Q12" s="157"/>
      <c r="R12" s="157"/>
      <c r="S12" s="157"/>
      <c r="T12" s="157"/>
      <c r="U12" s="157"/>
      <c r="V12" s="21"/>
      <c r="W12" s="21"/>
      <c r="X12" s="21"/>
      <c r="Y12" s="21"/>
      <c r="Z12" s="21"/>
    </row>
    <row r="13" spans="1:26" ht="21.75" customHeight="1">
      <c r="A13" s="21"/>
      <c r="B13" s="183" t="s">
        <v>28</v>
      </c>
      <c r="C13" s="184"/>
      <c r="D13" s="185"/>
      <c r="E13" s="50">
        <v>24</v>
      </c>
      <c r="F13" s="51"/>
      <c r="G13" s="51"/>
      <c r="H13" s="136"/>
      <c r="I13" s="131"/>
      <c r="J13" s="131"/>
      <c r="K13" s="131"/>
      <c r="L13" s="131"/>
      <c r="M13" s="132"/>
      <c r="N13" s="132"/>
      <c r="O13" s="132"/>
      <c r="P13" s="139">
        <v>12</v>
      </c>
      <c r="Q13" s="71"/>
      <c r="R13" s="168" t="s">
        <v>58</v>
      </c>
      <c r="S13" s="168"/>
      <c r="T13" s="168" t="s">
        <v>59</v>
      </c>
      <c r="U13" s="168"/>
      <c r="V13" s="168" t="s">
        <v>60</v>
      </c>
      <c r="W13" s="168"/>
      <c r="X13" s="168" t="s">
        <v>61</v>
      </c>
      <c r="Y13" s="168"/>
      <c r="Z13" s="21"/>
    </row>
    <row r="14" spans="1:26" ht="9.75" hidden="1" customHeight="1">
      <c r="A14" s="21"/>
      <c r="B14" s="21"/>
      <c r="C14" s="52"/>
      <c r="D14" s="52"/>
      <c r="E14" s="35"/>
      <c r="F14" s="35"/>
      <c r="G14" s="35"/>
      <c r="H14" s="131"/>
      <c r="I14" s="131"/>
      <c r="J14" s="131"/>
      <c r="K14" s="131"/>
      <c r="L14" s="131"/>
      <c r="M14" s="132"/>
      <c r="N14" s="132"/>
      <c r="O14" s="133"/>
      <c r="P14" s="140"/>
      <c r="Q14" s="158"/>
      <c r="R14" s="159"/>
      <c r="S14" s="159"/>
      <c r="T14" s="159"/>
      <c r="U14" s="160"/>
      <c r="V14" s="53"/>
      <c r="W14" s="54"/>
      <c r="X14" s="53"/>
      <c r="Y14" s="54"/>
      <c r="Z14" s="21"/>
    </row>
    <row r="15" spans="1:26" ht="15.75" hidden="1" customHeight="1">
      <c r="A15" s="21"/>
      <c r="B15" s="22"/>
      <c r="C15" s="55" t="s">
        <v>29</v>
      </c>
      <c r="D15" s="55"/>
      <c r="E15" s="56">
        <v>0</v>
      </c>
      <c r="F15" s="56"/>
      <c r="G15" s="56"/>
      <c r="H15" s="141"/>
      <c r="I15" s="136" t="s">
        <v>30</v>
      </c>
      <c r="J15" s="131"/>
      <c r="K15" s="131"/>
      <c r="L15" s="132"/>
      <c r="M15" s="132"/>
      <c r="N15" s="132"/>
      <c r="O15" s="133"/>
      <c r="P15" s="140" t="s">
        <v>7</v>
      </c>
      <c r="Q15" s="158"/>
      <c r="R15" s="161">
        <v>0.35</v>
      </c>
      <c r="S15" s="161">
        <v>1.9E-2</v>
      </c>
      <c r="T15" s="161">
        <v>0.35</v>
      </c>
      <c r="U15" s="162">
        <v>1.7500000000000002E-2</v>
      </c>
      <c r="V15" s="57">
        <v>0.35</v>
      </c>
      <c r="W15" s="58">
        <v>1.4999999999999999E-2</v>
      </c>
      <c r="X15" s="57">
        <v>0.35</v>
      </c>
      <c r="Y15" s="58">
        <v>1.2500000000000001E-2</v>
      </c>
      <c r="Z15" s="21"/>
    </row>
    <row r="16" spans="1:26" ht="27.75" customHeight="1">
      <c r="A16" s="21"/>
      <c r="B16" s="174" t="s">
        <v>31</v>
      </c>
      <c r="C16" s="175"/>
      <c r="D16" s="175"/>
      <c r="E16" s="176"/>
      <c r="F16" s="56"/>
      <c r="G16" s="56"/>
      <c r="H16" s="141"/>
      <c r="I16" s="136"/>
      <c r="J16" s="131"/>
      <c r="K16" s="131"/>
      <c r="L16" s="132"/>
      <c r="M16" s="132"/>
      <c r="N16" s="132"/>
      <c r="O16" s="133"/>
      <c r="P16" s="140"/>
      <c r="Q16" s="158"/>
      <c r="R16" s="161"/>
      <c r="S16" s="161"/>
      <c r="T16" s="161"/>
      <c r="U16" s="162"/>
      <c r="V16" s="21"/>
      <c r="W16" s="21"/>
      <c r="X16" s="21"/>
      <c r="Y16" s="21"/>
      <c r="Z16" s="21"/>
    </row>
    <row r="17" spans="1:26" ht="53.25" customHeight="1">
      <c r="A17" s="21"/>
      <c r="B17" s="180" t="s">
        <v>32</v>
      </c>
      <c r="C17" s="181"/>
      <c r="D17" s="181"/>
      <c r="E17" s="182"/>
      <c r="F17" s="56"/>
      <c r="G17" s="56"/>
      <c r="H17" s="141"/>
      <c r="I17" s="136"/>
      <c r="J17" s="131"/>
      <c r="K17" s="131"/>
      <c r="L17" s="132"/>
      <c r="M17" s="132"/>
      <c r="N17" s="132"/>
      <c r="O17" s="133"/>
      <c r="P17" s="140"/>
      <c r="Q17" s="158"/>
      <c r="R17" s="161"/>
      <c r="S17" s="161"/>
      <c r="T17" s="161"/>
      <c r="U17" s="162"/>
      <c r="V17" s="21"/>
      <c r="W17" s="21"/>
      <c r="X17" s="21"/>
      <c r="Y17" s="21"/>
      <c r="Z17" s="21"/>
    </row>
    <row r="18" spans="1:26" ht="13.5" hidden="1" customHeight="1">
      <c r="A18" s="21"/>
      <c r="B18" s="21"/>
      <c r="C18" s="59"/>
      <c r="D18" s="59"/>
      <c r="E18" s="59"/>
      <c r="F18" s="60"/>
      <c r="G18" s="60"/>
      <c r="H18" s="141"/>
      <c r="I18" s="136"/>
      <c r="J18" s="131"/>
      <c r="K18" s="131"/>
      <c r="L18" s="132"/>
      <c r="M18" s="132"/>
      <c r="N18" s="132"/>
      <c r="O18" s="133"/>
      <c r="P18" s="140"/>
      <c r="Q18" s="158"/>
      <c r="R18" s="161"/>
      <c r="S18" s="161"/>
      <c r="T18" s="161"/>
      <c r="U18" s="162"/>
      <c r="V18" s="21"/>
      <c r="W18" s="21"/>
      <c r="X18" s="21"/>
      <c r="Y18" s="21"/>
      <c r="Z18" s="21"/>
    </row>
    <row r="19" spans="1:26" ht="18" hidden="1" customHeight="1">
      <c r="A19" s="21"/>
      <c r="B19" s="183" t="s">
        <v>33</v>
      </c>
      <c r="C19" s="184"/>
      <c r="D19" s="185"/>
      <c r="E19" s="61">
        <v>0</v>
      </c>
      <c r="F19" s="62">
        <f>E19*E11</f>
        <v>0</v>
      </c>
      <c r="G19" s="60"/>
      <c r="H19" s="142"/>
      <c r="I19" s="136" t="s">
        <v>30</v>
      </c>
      <c r="J19" s="143"/>
      <c r="K19" s="131"/>
      <c r="L19" s="131"/>
      <c r="M19" s="132"/>
      <c r="N19" s="132"/>
      <c r="O19" s="133"/>
      <c r="P19" s="138"/>
      <c r="Q19" s="157"/>
      <c r="R19" s="157"/>
      <c r="S19" s="157"/>
      <c r="T19" s="157"/>
      <c r="U19" s="157"/>
      <c r="V19" s="21"/>
      <c r="W19" s="21"/>
      <c r="X19" s="21"/>
      <c r="Y19" s="21"/>
      <c r="Z19" s="21"/>
    </row>
    <row r="20" spans="1:26" s="115" customFormat="1" ht="18" customHeight="1">
      <c r="A20" s="116"/>
      <c r="B20" s="183" t="s">
        <v>63</v>
      </c>
      <c r="C20" s="184"/>
      <c r="D20" s="185"/>
      <c r="E20" s="61">
        <v>1.4999999999999999E-2</v>
      </c>
      <c r="F20" s="117"/>
      <c r="G20" s="118"/>
      <c r="H20" s="144"/>
      <c r="I20" s="145"/>
      <c r="J20" s="146"/>
      <c r="K20" s="147"/>
      <c r="L20" s="147"/>
      <c r="M20" s="148"/>
      <c r="N20" s="148"/>
      <c r="O20" s="149"/>
      <c r="P20" s="150"/>
      <c r="Q20" s="163"/>
      <c r="R20" s="163"/>
      <c r="S20" s="163"/>
      <c r="T20" s="163"/>
      <c r="U20" s="163"/>
      <c r="V20" s="116"/>
      <c r="W20" s="116"/>
      <c r="X20" s="116"/>
      <c r="Y20" s="116"/>
      <c r="Z20" s="116"/>
    </row>
    <row r="21" spans="1:26" s="115" customFormat="1" ht="18" customHeight="1">
      <c r="A21" s="116"/>
      <c r="B21" s="183" t="s">
        <v>64</v>
      </c>
      <c r="C21" s="184"/>
      <c r="D21" s="185"/>
      <c r="E21" s="119">
        <f>E11*E20</f>
        <v>3750</v>
      </c>
      <c r="F21" s="117"/>
      <c r="G21" s="118"/>
      <c r="H21" s="144"/>
      <c r="I21" s="145"/>
      <c r="J21" s="146"/>
      <c r="K21" s="147"/>
      <c r="L21" s="147"/>
      <c r="M21" s="148"/>
      <c r="N21" s="148"/>
      <c r="O21" s="149"/>
      <c r="P21" s="150"/>
      <c r="Q21" s="163"/>
      <c r="R21" s="163"/>
      <c r="S21" s="163"/>
      <c r="T21" s="163"/>
      <c r="U21" s="163"/>
      <c r="V21" s="116"/>
      <c r="W21" s="116"/>
      <c r="X21" s="116"/>
      <c r="Y21" s="116"/>
      <c r="Z21" s="116"/>
    </row>
    <row r="22" spans="1:26" ht="22.2" customHeight="1">
      <c r="A22" s="21"/>
      <c r="B22" s="183" t="s">
        <v>34</v>
      </c>
      <c r="C22" s="184"/>
      <c r="D22" s="185"/>
      <c r="E22" s="164">
        <v>0.20219999999999999</v>
      </c>
      <c r="F22" s="60"/>
      <c r="G22" s="60"/>
      <c r="H22" s="131"/>
      <c r="I22" s="131"/>
      <c r="J22" s="131"/>
      <c r="K22" s="131"/>
      <c r="L22" s="137"/>
      <c r="M22" s="132"/>
      <c r="N22" s="132"/>
      <c r="O22" s="133"/>
      <c r="P22" s="138"/>
      <c r="Q22" s="157"/>
      <c r="R22" s="157"/>
      <c r="S22" s="157"/>
      <c r="T22" s="157"/>
      <c r="U22" s="157"/>
      <c r="V22" s="21"/>
      <c r="W22" s="21"/>
      <c r="X22" s="21"/>
      <c r="Y22" s="21"/>
      <c r="Z22" s="21"/>
    </row>
    <row r="23" spans="1:26" ht="12.75" hidden="1" customHeight="1">
      <c r="A23" s="21"/>
      <c r="B23" s="63"/>
      <c r="C23" s="64" t="s">
        <v>35</v>
      </c>
      <c r="D23" s="64"/>
      <c r="E23" s="65">
        <v>0</v>
      </c>
      <c r="F23" s="60"/>
      <c r="G23" s="60"/>
      <c r="H23" s="151"/>
      <c r="I23" s="136" t="s">
        <v>30</v>
      </c>
      <c r="J23" s="131"/>
      <c r="K23" s="131"/>
      <c r="L23" s="141"/>
      <c r="M23" s="132"/>
      <c r="N23" s="132"/>
      <c r="O23" s="132"/>
      <c r="P23" s="133" t="s">
        <v>0</v>
      </c>
      <c r="Q23" s="38"/>
      <c r="R23" s="37"/>
      <c r="S23" s="37"/>
      <c r="T23" s="37"/>
      <c r="U23" s="37"/>
      <c r="V23" s="21"/>
      <c r="W23" s="21"/>
      <c r="X23" s="21"/>
      <c r="Y23" s="21"/>
      <c r="Z23" s="21"/>
    </row>
    <row r="24" spans="1:26" ht="9.75" hidden="1" customHeight="1">
      <c r="A24" s="21"/>
      <c r="B24" s="63"/>
      <c r="C24" s="64"/>
      <c r="D24" s="64"/>
      <c r="E24" s="66"/>
      <c r="F24" s="35"/>
      <c r="G24" s="35"/>
      <c r="H24" s="131"/>
      <c r="I24" s="131"/>
      <c r="J24" s="131"/>
      <c r="K24" s="131"/>
      <c r="L24" s="131"/>
      <c r="M24" s="132"/>
      <c r="N24" s="132"/>
      <c r="O24" s="132"/>
      <c r="P24" s="139">
        <v>6</v>
      </c>
      <c r="Q24" s="71"/>
      <c r="R24" s="37"/>
      <c r="S24" s="37"/>
      <c r="T24" s="37"/>
      <c r="U24" s="37"/>
      <c r="V24" s="21"/>
      <c r="W24" s="21"/>
      <c r="X24" s="21"/>
      <c r="Y24" s="21"/>
      <c r="Z24" s="21"/>
    </row>
    <row r="25" spans="1:26" ht="25.5" hidden="1" customHeight="1">
      <c r="A25" s="21"/>
      <c r="B25" s="63"/>
      <c r="C25" s="186" t="s">
        <v>36</v>
      </c>
      <c r="D25" s="185"/>
      <c r="E25" s="67">
        <v>6</v>
      </c>
      <c r="F25" s="51"/>
      <c r="G25" s="51"/>
      <c r="H25" s="136"/>
      <c r="I25" s="131"/>
      <c r="J25" s="131"/>
      <c r="K25" s="131"/>
      <c r="L25" s="131"/>
      <c r="M25" s="132"/>
      <c r="N25" s="132"/>
      <c r="O25" s="132"/>
      <c r="P25" s="139">
        <v>12</v>
      </c>
      <c r="Q25" s="71"/>
      <c r="R25" s="37"/>
      <c r="S25" s="37"/>
      <c r="T25" s="37"/>
      <c r="U25" s="37"/>
      <c r="V25" s="21"/>
      <c r="W25" s="21"/>
      <c r="X25" s="21"/>
      <c r="Y25" s="21"/>
      <c r="Z25" s="21"/>
    </row>
    <row r="26" spans="1:26" ht="12.75" hidden="1" customHeight="1">
      <c r="A26" s="21"/>
      <c r="B26" s="63"/>
      <c r="C26" s="68" t="s">
        <v>37</v>
      </c>
      <c r="D26" s="68"/>
      <c r="E26" s="69">
        <f>IF(MID(E5,1,4)="ES5V",E25+2,E25)</f>
        <v>6</v>
      </c>
      <c r="F26" s="70"/>
      <c r="G26" s="70"/>
      <c r="H26" s="136" t="s">
        <v>38</v>
      </c>
      <c r="I26" s="131"/>
      <c r="J26" s="131"/>
      <c r="K26" s="131"/>
      <c r="L26" s="131"/>
      <c r="M26" s="132"/>
      <c r="N26" s="132"/>
      <c r="O26" s="132"/>
      <c r="P26" s="139">
        <v>18</v>
      </c>
      <c r="Q26" s="71"/>
      <c r="R26" s="37"/>
      <c r="S26" s="37"/>
      <c r="T26" s="37"/>
      <c r="U26" s="37"/>
      <c r="V26" s="37"/>
      <c r="W26" s="37"/>
      <c r="X26" s="21"/>
      <c r="Y26" s="21"/>
      <c r="Z26" s="21"/>
    </row>
    <row r="27" spans="1:26" ht="12.75" hidden="1" customHeight="1">
      <c r="A27" s="21"/>
      <c r="B27" s="63"/>
      <c r="C27" s="68" t="s">
        <v>8</v>
      </c>
      <c r="D27" s="68"/>
      <c r="E27" s="72">
        <f>(E11-E12+(E11-E12)*E15)*(1+E23*E26)</f>
        <v>250000</v>
      </c>
      <c r="F27" s="49"/>
      <c r="G27" s="49"/>
      <c r="H27" s="131"/>
      <c r="I27" s="131"/>
      <c r="J27" s="152"/>
      <c r="K27" s="151"/>
      <c r="L27" s="131"/>
      <c r="M27" s="132"/>
      <c r="N27" s="132"/>
      <c r="O27" s="132"/>
      <c r="P27" s="139">
        <v>24</v>
      </c>
      <c r="Q27" s="71"/>
      <c r="R27" s="37"/>
      <c r="S27" s="37"/>
      <c r="T27" s="37"/>
      <c r="U27" s="37"/>
      <c r="V27" s="37"/>
      <c r="W27" s="37"/>
      <c r="X27" s="21"/>
      <c r="Y27" s="21"/>
      <c r="Z27" s="21"/>
    </row>
    <row r="28" spans="1:26" ht="12.75" hidden="1" customHeight="1">
      <c r="A28" s="21"/>
      <c r="B28" s="63"/>
      <c r="C28" s="68"/>
      <c r="D28" s="68"/>
      <c r="E28" s="72"/>
      <c r="F28" s="49"/>
      <c r="G28" s="49"/>
      <c r="H28" s="131"/>
      <c r="I28" s="131"/>
      <c r="J28" s="152"/>
      <c r="K28" s="151"/>
      <c r="L28" s="131"/>
      <c r="M28" s="132"/>
      <c r="N28" s="132"/>
      <c r="O28" s="132"/>
      <c r="P28" s="139">
        <v>30</v>
      </c>
      <c r="Q28" s="71"/>
      <c r="R28" s="37"/>
      <c r="S28" s="37"/>
      <c r="T28" s="37"/>
      <c r="U28" s="37"/>
      <c r="V28" s="37"/>
      <c r="W28" s="37"/>
      <c r="X28" s="21"/>
      <c r="Y28" s="21"/>
      <c r="Z28" s="21"/>
    </row>
    <row r="29" spans="1:26" ht="12.75" hidden="1" customHeight="1">
      <c r="A29" s="21"/>
      <c r="B29" s="63"/>
      <c r="C29" s="63"/>
      <c r="D29" s="68"/>
      <c r="E29" s="72"/>
      <c r="F29" s="49"/>
      <c r="G29" s="49"/>
      <c r="H29" s="131"/>
      <c r="I29" s="131"/>
      <c r="J29" s="152"/>
      <c r="K29" s="151"/>
      <c r="L29" s="131"/>
      <c r="M29" s="132"/>
      <c r="N29" s="132"/>
      <c r="O29" s="132"/>
      <c r="P29" s="139">
        <v>36</v>
      </c>
      <c r="Q29" s="71"/>
      <c r="R29" s="37"/>
      <c r="S29" s="37"/>
      <c r="T29" s="37"/>
      <c r="U29" s="37"/>
      <c r="V29" s="37"/>
      <c r="W29" s="37"/>
      <c r="X29" s="21"/>
      <c r="Y29" s="21"/>
      <c r="Z29" s="21"/>
    </row>
    <row r="30" spans="1:26" ht="24.75" customHeight="1">
      <c r="A30" s="21"/>
      <c r="B30" s="183" t="s">
        <v>39</v>
      </c>
      <c r="C30" s="184"/>
      <c r="D30" s="185"/>
      <c r="E30" s="73">
        <f>PMT(E22/12,E13,-E11,0)+F19</f>
        <v>12750.835264242338</v>
      </c>
      <c r="F30" s="74"/>
      <c r="G30" s="74"/>
      <c r="H30" s="153"/>
      <c r="I30" s="131"/>
      <c r="J30" s="137"/>
      <c r="K30" s="154"/>
      <c r="L30" s="131"/>
      <c r="M30" s="132"/>
      <c r="N30" s="132"/>
      <c r="O30" s="132"/>
      <c r="P30" s="139">
        <v>42</v>
      </c>
      <c r="Q30" s="71"/>
      <c r="R30" s="37"/>
      <c r="S30" s="37"/>
      <c r="T30" s="37"/>
      <c r="U30" s="37"/>
      <c r="V30" s="37"/>
      <c r="W30" s="37"/>
      <c r="X30" s="21"/>
      <c r="Y30" s="21"/>
      <c r="Z30" s="21"/>
    </row>
    <row r="31" spans="1:26" ht="21.75" customHeight="1">
      <c r="A31" s="21"/>
      <c r="B31" s="202" t="s">
        <v>40</v>
      </c>
      <c r="C31" s="184"/>
      <c r="D31" s="185"/>
      <c r="E31" s="61">
        <f ca="1">K102</f>
        <v>0.23997638821601863</v>
      </c>
      <c r="F31" s="75"/>
      <c r="G31" s="75"/>
      <c r="H31" s="132"/>
      <c r="I31" s="132"/>
      <c r="J31" s="155"/>
      <c r="K31" s="132"/>
      <c r="L31" s="131"/>
      <c r="M31" s="132"/>
      <c r="N31" s="132"/>
      <c r="O31" s="132"/>
      <c r="P31" s="139">
        <v>48</v>
      </c>
      <c r="Q31" s="71"/>
      <c r="R31" s="37"/>
      <c r="S31" s="37"/>
      <c r="T31" s="37"/>
      <c r="U31" s="37"/>
      <c r="V31" s="37"/>
      <c r="W31" s="37"/>
      <c r="X31" s="21"/>
      <c r="Y31" s="21"/>
      <c r="Z31" s="21"/>
    </row>
    <row r="32" spans="1:26" ht="21" customHeight="1">
      <c r="A32" s="21"/>
      <c r="B32" s="202" t="s">
        <v>41</v>
      </c>
      <c r="C32" s="184"/>
      <c r="D32" s="185"/>
      <c r="E32" s="73">
        <f>H99+Q99+I99</f>
        <v>59770.046341816094</v>
      </c>
      <c r="F32" s="76"/>
      <c r="G32" s="76"/>
      <c r="H32" s="132"/>
      <c r="I32" s="132"/>
      <c r="J32" s="156"/>
      <c r="K32" s="132"/>
      <c r="L32" s="131"/>
      <c r="M32" s="132"/>
      <c r="N32" s="132"/>
      <c r="O32" s="132"/>
      <c r="P32" s="139">
        <v>60</v>
      </c>
      <c r="Q32" s="71"/>
      <c r="R32" s="37"/>
      <c r="S32" s="37"/>
      <c r="T32" s="37"/>
      <c r="U32" s="37"/>
      <c r="V32" s="37"/>
      <c r="W32" s="37"/>
      <c r="X32" s="21"/>
      <c r="Y32" s="21"/>
      <c r="Z32" s="21"/>
    </row>
    <row r="33" spans="1:26" ht="24" customHeight="1" thickBot="1">
      <c r="A33" s="21"/>
      <c r="B33" s="202" t="s">
        <v>42</v>
      </c>
      <c r="C33" s="184"/>
      <c r="D33" s="185"/>
      <c r="E33" s="73">
        <f>E99+H99+Q99</f>
        <v>309770.04634181608</v>
      </c>
      <c r="F33" s="76"/>
      <c r="G33" s="76"/>
      <c r="H33" s="132"/>
      <c r="I33" s="132"/>
      <c r="J33" s="132"/>
      <c r="K33" s="132"/>
      <c r="L33" s="152"/>
      <c r="M33" s="132"/>
      <c r="N33" s="132"/>
      <c r="O33" s="132"/>
      <c r="P33" s="139"/>
      <c r="Q33" s="71"/>
      <c r="R33" s="37"/>
      <c r="S33" s="37"/>
      <c r="T33" s="37"/>
      <c r="U33" s="37"/>
      <c r="V33" s="37"/>
      <c r="W33" s="77"/>
      <c r="X33" s="46"/>
      <c r="Y33" s="21"/>
      <c r="Z33" s="21"/>
    </row>
    <row r="34" spans="1:26" ht="12.75" hidden="1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78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2.75" hidden="1" customHeight="1">
      <c r="A35" s="21"/>
      <c r="B35" s="22"/>
      <c r="C35" s="29"/>
      <c r="D35" s="29"/>
      <c r="E35" s="23"/>
      <c r="F35" s="23"/>
      <c r="G35" s="23"/>
      <c r="H35" s="23"/>
      <c r="I35" s="23"/>
      <c r="J35" s="23"/>
      <c r="K35" s="23"/>
      <c r="L35" s="23"/>
      <c r="M35" s="22"/>
      <c r="N35" s="22"/>
      <c r="O35" s="22"/>
      <c r="P35" s="22"/>
      <c r="Q35" s="22"/>
      <c r="R35" s="22"/>
      <c r="S35" s="21"/>
      <c r="T35" s="21"/>
      <c r="U35" s="21"/>
      <c r="V35" s="21"/>
      <c r="W35" s="21"/>
      <c r="X35" s="21"/>
      <c r="Y35" s="21"/>
      <c r="Z35" s="21"/>
    </row>
    <row r="36" spans="1:26" ht="11.25" customHeight="1">
      <c r="A36" s="21"/>
      <c r="B36" s="203" t="s">
        <v>43</v>
      </c>
      <c r="C36" s="203" t="s">
        <v>44</v>
      </c>
      <c r="D36" s="205" t="s">
        <v>45</v>
      </c>
      <c r="E36" s="206" t="s">
        <v>46</v>
      </c>
      <c r="F36" s="107"/>
      <c r="G36" s="107"/>
      <c r="H36" s="187" t="s">
        <v>47</v>
      </c>
      <c r="I36" s="191" t="s">
        <v>48</v>
      </c>
      <c r="J36" s="193" t="s">
        <v>49</v>
      </c>
      <c r="K36" s="195"/>
      <c r="L36" s="197" t="s">
        <v>19</v>
      </c>
      <c r="M36" s="108"/>
      <c r="N36" s="108"/>
      <c r="O36" s="109"/>
      <c r="P36" s="108"/>
      <c r="Q36" s="187" t="s">
        <v>50</v>
      </c>
      <c r="R36" s="187" t="s">
        <v>51</v>
      </c>
      <c r="S36" s="187" t="s">
        <v>52</v>
      </c>
      <c r="T36" s="189" t="s">
        <v>53</v>
      </c>
      <c r="U36" s="21"/>
      <c r="V36" s="21"/>
      <c r="W36" s="21"/>
      <c r="X36" s="21"/>
      <c r="Y36" s="21"/>
      <c r="Z36" s="21"/>
    </row>
    <row r="37" spans="1:26" ht="58.5" customHeight="1" thickBot="1">
      <c r="A37" s="21"/>
      <c r="B37" s="204"/>
      <c r="C37" s="204"/>
      <c r="D37" s="204"/>
      <c r="E37" s="207"/>
      <c r="F37" s="110"/>
      <c r="G37" s="110"/>
      <c r="H37" s="188"/>
      <c r="I37" s="192"/>
      <c r="J37" s="194"/>
      <c r="K37" s="196"/>
      <c r="L37" s="188"/>
      <c r="M37" s="111"/>
      <c r="N37" s="112"/>
      <c r="O37" s="113"/>
      <c r="P37" s="114"/>
      <c r="Q37" s="188"/>
      <c r="R37" s="188"/>
      <c r="S37" s="188"/>
      <c r="T37" s="190"/>
      <c r="U37" s="21"/>
      <c r="V37" s="21"/>
      <c r="W37" s="21"/>
      <c r="X37" s="21"/>
      <c r="Y37" s="21"/>
      <c r="Z37" s="21"/>
    </row>
    <row r="38" spans="1:26" ht="15" customHeight="1">
      <c r="A38" s="21"/>
      <c r="B38" s="79" t="s">
        <v>43</v>
      </c>
      <c r="C38" s="80">
        <f ca="1">TODAY()</f>
        <v>45687</v>
      </c>
      <c r="D38" s="120">
        <f>-(E11-E21)</f>
        <v>-246250</v>
      </c>
      <c r="E38" s="127">
        <f>E11</f>
        <v>250000</v>
      </c>
      <c r="F38" s="123"/>
      <c r="G38" s="81"/>
      <c r="H38" s="82" t="s">
        <v>54</v>
      </c>
      <c r="I38" s="82" t="s">
        <v>54</v>
      </c>
      <c r="J38" s="81"/>
      <c r="K38" s="81">
        <f>-(E11-E12)</f>
        <v>-250000</v>
      </c>
      <c r="L38" s="83"/>
      <c r="M38" s="83"/>
      <c r="N38" s="84"/>
      <c r="O38" s="85"/>
      <c r="P38" s="86"/>
      <c r="Q38" s="82">
        <f>E21</f>
        <v>3750</v>
      </c>
      <c r="R38" s="82">
        <v>0</v>
      </c>
      <c r="S38" s="86" t="s">
        <v>54</v>
      </c>
      <c r="T38" s="86" t="s">
        <v>54</v>
      </c>
      <c r="U38" s="21"/>
      <c r="V38" s="21"/>
      <c r="W38" s="21"/>
      <c r="X38" s="21"/>
      <c r="Y38" s="21"/>
      <c r="Z38" s="21"/>
    </row>
    <row r="39" spans="1:26" ht="12.75" customHeight="1">
      <c r="A39" s="21"/>
      <c r="B39" s="87">
        <v>1</v>
      </c>
      <c r="C39" s="88">
        <f t="shared" ref="C39:C98" ca="1" si="0">DATE(YEAR(C38),MONTH(C38)+1,DAY(C38))</f>
        <v>45718</v>
      </c>
      <c r="D39" s="121">
        <f>IF(B39&lt;=$E$13,$E$30,0)</f>
        <v>12750.835264242338</v>
      </c>
      <c r="E39" s="129">
        <f t="shared" ref="E39:E98" si="1">D39-H39-I39</f>
        <v>8538.3352642423379</v>
      </c>
      <c r="F39" s="124"/>
      <c r="G39" s="89"/>
      <c r="H39" s="89">
        <f>E11*E22/12</f>
        <v>4212.5</v>
      </c>
      <c r="I39" s="89">
        <f t="shared" ref="I39:I98" si="2">IF(B39&lt;=$E$13,$E$19*$E$11,0)</f>
        <v>0</v>
      </c>
      <c r="J39" s="89">
        <f t="shared" ref="J39:J98" si="3">IF(B39&lt;&gt;"",D39*$K$30,"")</f>
        <v>0</v>
      </c>
      <c r="K39" s="89">
        <f t="shared" ref="K39:K98" si="4">IF(B39&lt;&gt;"",J39+D39,"")</f>
        <v>12750.835264242338</v>
      </c>
      <c r="L39" s="89">
        <f>E27-E39</f>
        <v>241461.66473575766</v>
      </c>
      <c r="M39" s="89"/>
      <c r="N39" s="90"/>
      <c r="O39" s="91"/>
      <c r="P39" s="87"/>
      <c r="Q39" s="92">
        <v>0</v>
      </c>
      <c r="R39" s="92">
        <v>0</v>
      </c>
      <c r="S39" s="87" t="s">
        <v>54</v>
      </c>
      <c r="T39" s="87" t="s">
        <v>54</v>
      </c>
      <c r="U39" s="21"/>
      <c r="V39" s="93"/>
      <c r="W39" s="21"/>
      <c r="X39" s="21"/>
      <c r="Y39" s="21"/>
      <c r="Z39" s="21"/>
    </row>
    <row r="40" spans="1:26" ht="12.75" customHeight="1">
      <c r="A40" s="21"/>
      <c r="B40" s="87">
        <v>2</v>
      </c>
      <c r="C40" s="88">
        <f t="shared" ca="1" si="0"/>
        <v>45749</v>
      </c>
      <c r="D40" s="121">
        <f t="shared" ref="D40:D86" si="5">IF(B40&lt;=$E$13,$E$30,0)</f>
        <v>12750.835264242338</v>
      </c>
      <c r="E40" s="129">
        <f t="shared" si="1"/>
        <v>8682.2062134448206</v>
      </c>
      <c r="F40" s="124"/>
      <c r="G40" s="89"/>
      <c r="H40" s="89">
        <f t="shared" ref="H40:H98" si="6">IF(L39&gt;0,L39*$E$22/12,0)</f>
        <v>4068.6290507975168</v>
      </c>
      <c r="I40" s="89">
        <f t="shared" si="2"/>
        <v>0</v>
      </c>
      <c r="J40" s="89">
        <f t="shared" si="3"/>
        <v>0</v>
      </c>
      <c r="K40" s="89">
        <f t="shared" si="4"/>
        <v>12750.835264242338</v>
      </c>
      <c r="L40" s="89">
        <f t="shared" ref="L40:L98" si="7">L39-E40</f>
        <v>232779.45852231284</v>
      </c>
      <c r="M40" s="89"/>
      <c r="N40" s="90"/>
      <c r="O40" s="91"/>
      <c r="P40" s="87"/>
      <c r="Q40" s="92">
        <v>0</v>
      </c>
      <c r="R40" s="92">
        <v>0</v>
      </c>
      <c r="S40" s="87" t="s">
        <v>54</v>
      </c>
      <c r="T40" s="87" t="s">
        <v>54</v>
      </c>
      <c r="U40" s="21"/>
      <c r="V40" s="21"/>
      <c r="W40" s="21"/>
      <c r="X40" s="21"/>
      <c r="Y40" s="21"/>
      <c r="Z40" s="21"/>
    </row>
    <row r="41" spans="1:26" ht="12.75" customHeight="1">
      <c r="A41" s="21"/>
      <c r="B41" s="87">
        <v>3</v>
      </c>
      <c r="C41" s="88">
        <f t="shared" ca="1" si="0"/>
        <v>45779</v>
      </c>
      <c r="D41" s="121">
        <f t="shared" si="5"/>
        <v>12750.835264242338</v>
      </c>
      <c r="E41" s="129">
        <f t="shared" si="1"/>
        <v>8828.501388141367</v>
      </c>
      <c r="F41" s="124"/>
      <c r="G41" s="89"/>
      <c r="H41" s="89">
        <f t="shared" si="6"/>
        <v>3922.3338761009709</v>
      </c>
      <c r="I41" s="89">
        <f t="shared" si="2"/>
        <v>0</v>
      </c>
      <c r="J41" s="89">
        <f t="shared" si="3"/>
        <v>0</v>
      </c>
      <c r="K41" s="89">
        <f t="shared" si="4"/>
        <v>12750.835264242338</v>
      </c>
      <c r="L41" s="89">
        <f t="shared" si="7"/>
        <v>223950.95713417148</v>
      </c>
      <c r="M41" s="89"/>
      <c r="N41" s="90"/>
      <c r="O41" s="90"/>
      <c r="P41" s="87"/>
      <c r="Q41" s="92">
        <v>0</v>
      </c>
      <c r="R41" s="92">
        <v>0</v>
      </c>
      <c r="S41" s="87" t="s">
        <v>54</v>
      </c>
      <c r="T41" s="87" t="s">
        <v>54</v>
      </c>
      <c r="U41" s="21"/>
      <c r="V41" s="21"/>
      <c r="W41" s="21"/>
      <c r="X41" s="21"/>
      <c r="Y41" s="21"/>
      <c r="Z41" s="21"/>
    </row>
    <row r="42" spans="1:26" ht="12.75" customHeight="1">
      <c r="A42" s="21"/>
      <c r="B42" s="87">
        <v>4</v>
      </c>
      <c r="C42" s="88">
        <f t="shared" ca="1" si="0"/>
        <v>45810</v>
      </c>
      <c r="D42" s="121">
        <f t="shared" si="5"/>
        <v>12750.835264242338</v>
      </c>
      <c r="E42" s="129">
        <f t="shared" si="1"/>
        <v>8977.261636531548</v>
      </c>
      <c r="F42" s="124"/>
      <c r="G42" s="89"/>
      <c r="H42" s="89">
        <f t="shared" si="6"/>
        <v>3773.5736277107894</v>
      </c>
      <c r="I42" s="89">
        <f t="shared" si="2"/>
        <v>0</v>
      </c>
      <c r="J42" s="89">
        <f t="shared" si="3"/>
        <v>0</v>
      </c>
      <c r="K42" s="89">
        <f t="shared" si="4"/>
        <v>12750.835264242338</v>
      </c>
      <c r="L42" s="89">
        <f t="shared" si="7"/>
        <v>214973.69549763994</v>
      </c>
      <c r="M42" s="89"/>
      <c r="N42" s="90"/>
      <c r="O42" s="90"/>
      <c r="P42" s="87"/>
      <c r="Q42" s="92">
        <v>0</v>
      </c>
      <c r="R42" s="92">
        <v>0</v>
      </c>
      <c r="S42" s="87" t="s">
        <v>54</v>
      </c>
      <c r="T42" s="87" t="s">
        <v>54</v>
      </c>
      <c r="U42" s="21"/>
      <c r="V42" s="21"/>
      <c r="W42" s="21"/>
      <c r="X42" s="21"/>
      <c r="Y42" s="21"/>
      <c r="Z42" s="21"/>
    </row>
    <row r="43" spans="1:26" ht="12.75" customHeight="1">
      <c r="A43" s="21"/>
      <c r="B43" s="87">
        <v>5</v>
      </c>
      <c r="C43" s="88">
        <f t="shared" ca="1" si="0"/>
        <v>45840</v>
      </c>
      <c r="D43" s="121">
        <f t="shared" si="5"/>
        <v>12750.835264242338</v>
      </c>
      <c r="E43" s="129">
        <f t="shared" si="1"/>
        <v>9128.5284951071044</v>
      </c>
      <c r="F43" s="124"/>
      <c r="G43" s="89"/>
      <c r="H43" s="89">
        <f t="shared" si="6"/>
        <v>3622.306769135233</v>
      </c>
      <c r="I43" s="89">
        <f t="shared" si="2"/>
        <v>0</v>
      </c>
      <c r="J43" s="89">
        <f t="shared" si="3"/>
        <v>0</v>
      </c>
      <c r="K43" s="89">
        <f t="shared" si="4"/>
        <v>12750.835264242338</v>
      </c>
      <c r="L43" s="89">
        <f t="shared" si="7"/>
        <v>205845.16700253283</v>
      </c>
      <c r="M43" s="89"/>
      <c r="N43" s="90"/>
      <c r="O43" s="90"/>
      <c r="P43" s="87"/>
      <c r="Q43" s="92">
        <v>0</v>
      </c>
      <c r="R43" s="92">
        <v>0</v>
      </c>
      <c r="S43" s="87" t="s">
        <v>54</v>
      </c>
      <c r="T43" s="87" t="s">
        <v>54</v>
      </c>
      <c r="U43" s="21"/>
      <c r="V43" s="21"/>
      <c r="W43" s="21"/>
      <c r="X43" s="21"/>
      <c r="Y43" s="21"/>
      <c r="Z43" s="21"/>
    </row>
    <row r="44" spans="1:26" ht="12.75" customHeight="1">
      <c r="A44" s="21"/>
      <c r="B44" s="87">
        <v>6</v>
      </c>
      <c r="C44" s="88">
        <f t="shared" ca="1" si="0"/>
        <v>45871</v>
      </c>
      <c r="D44" s="121">
        <f t="shared" si="5"/>
        <v>12750.835264242338</v>
      </c>
      <c r="E44" s="129">
        <f t="shared" si="1"/>
        <v>9282.3442002496595</v>
      </c>
      <c r="F44" s="124"/>
      <c r="G44" s="89"/>
      <c r="H44" s="89">
        <f t="shared" si="6"/>
        <v>3468.4910639926784</v>
      </c>
      <c r="I44" s="89">
        <f t="shared" si="2"/>
        <v>0</v>
      </c>
      <c r="J44" s="89">
        <f t="shared" si="3"/>
        <v>0</v>
      </c>
      <c r="K44" s="89">
        <f t="shared" si="4"/>
        <v>12750.835264242338</v>
      </c>
      <c r="L44" s="89">
        <f t="shared" si="7"/>
        <v>196562.82280228316</v>
      </c>
      <c r="M44" s="89"/>
      <c r="N44" s="90"/>
      <c r="O44" s="90"/>
      <c r="P44" s="87"/>
      <c r="Q44" s="92">
        <v>0</v>
      </c>
      <c r="R44" s="92">
        <v>0</v>
      </c>
      <c r="S44" s="87" t="s">
        <v>54</v>
      </c>
      <c r="T44" s="87" t="s">
        <v>54</v>
      </c>
      <c r="U44" s="21"/>
      <c r="V44" s="21"/>
      <c r="W44" s="21"/>
      <c r="X44" s="21"/>
      <c r="Y44" s="21"/>
      <c r="Z44" s="21"/>
    </row>
    <row r="45" spans="1:26" ht="12.75" customHeight="1">
      <c r="A45" s="21"/>
      <c r="B45" s="87">
        <v>7</v>
      </c>
      <c r="C45" s="88">
        <f t="shared" ca="1" si="0"/>
        <v>45902</v>
      </c>
      <c r="D45" s="121">
        <f t="shared" si="5"/>
        <v>12750.835264242338</v>
      </c>
      <c r="E45" s="129">
        <f t="shared" si="1"/>
        <v>9438.7517000238677</v>
      </c>
      <c r="F45" s="124"/>
      <c r="G45" s="89"/>
      <c r="H45" s="89">
        <f t="shared" si="6"/>
        <v>3312.0835642184707</v>
      </c>
      <c r="I45" s="89">
        <f t="shared" si="2"/>
        <v>0</v>
      </c>
      <c r="J45" s="89">
        <f t="shared" si="3"/>
        <v>0</v>
      </c>
      <c r="K45" s="89">
        <f t="shared" si="4"/>
        <v>12750.835264242338</v>
      </c>
      <c r="L45" s="89">
        <f t="shared" si="7"/>
        <v>187124.0711022593</v>
      </c>
      <c r="M45" s="89"/>
      <c r="N45" s="90"/>
      <c r="O45" s="90"/>
      <c r="P45" s="87"/>
      <c r="Q45" s="92">
        <v>0</v>
      </c>
      <c r="R45" s="92">
        <v>0</v>
      </c>
      <c r="S45" s="87" t="s">
        <v>54</v>
      </c>
      <c r="T45" s="87" t="s">
        <v>54</v>
      </c>
      <c r="U45" s="21"/>
      <c r="V45" s="21"/>
      <c r="W45" s="21"/>
      <c r="X45" s="21"/>
      <c r="Y45" s="21"/>
      <c r="Z45" s="21"/>
    </row>
    <row r="46" spans="1:26" ht="12.75" customHeight="1">
      <c r="A46" s="21"/>
      <c r="B46" s="87">
        <v>8</v>
      </c>
      <c r="C46" s="88">
        <f t="shared" ca="1" si="0"/>
        <v>45932</v>
      </c>
      <c r="D46" s="121">
        <f t="shared" si="5"/>
        <v>12750.835264242338</v>
      </c>
      <c r="E46" s="129">
        <f t="shared" si="1"/>
        <v>9597.7946661692695</v>
      </c>
      <c r="F46" s="124"/>
      <c r="G46" s="89"/>
      <c r="H46" s="89">
        <f t="shared" si="6"/>
        <v>3153.0405980730688</v>
      </c>
      <c r="I46" s="89">
        <f t="shared" si="2"/>
        <v>0</v>
      </c>
      <c r="J46" s="89">
        <f t="shared" si="3"/>
        <v>0</v>
      </c>
      <c r="K46" s="89">
        <f t="shared" si="4"/>
        <v>12750.835264242338</v>
      </c>
      <c r="L46" s="89">
        <f t="shared" si="7"/>
        <v>177526.27643609003</v>
      </c>
      <c r="M46" s="89"/>
      <c r="N46" s="90"/>
      <c r="O46" s="90"/>
      <c r="P46" s="87"/>
      <c r="Q46" s="92">
        <v>0</v>
      </c>
      <c r="R46" s="92">
        <v>0</v>
      </c>
      <c r="S46" s="87" t="s">
        <v>54</v>
      </c>
      <c r="T46" s="87" t="s">
        <v>54</v>
      </c>
      <c r="U46" s="21"/>
      <c r="V46" s="21"/>
      <c r="W46" s="21"/>
      <c r="X46" s="21"/>
      <c r="Y46" s="21"/>
      <c r="Z46" s="21"/>
    </row>
    <row r="47" spans="1:26" ht="12.75" customHeight="1">
      <c r="A47" s="21"/>
      <c r="B47" s="87">
        <v>9</v>
      </c>
      <c r="C47" s="88">
        <f t="shared" ca="1" si="0"/>
        <v>45963</v>
      </c>
      <c r="D47" s="121">
        <f t="shared" si="5"/>
        <v>12750.835264242338</v>
      </c>
      <c r="E47" s="129">
        <f t="shared" si="1"/>
        <v>9759.5175062942217</v>
      </c>
      <c r="F47" s="124"/>
      <c r="G47" s="89"/>
      <c r="H47" s="89">
        <f t="shared" si="6"/>
        <v>2991.3177579481167</v>
      </c>
      <c r="I47" s="89">
        <f t="shared" si="2"/>
        <v>0</v>
      </c>
      <c r="J47" s="89">
        <f t="shared" si="3"/>
        <v>0</v>
      </c>
      <c r="K47" s="89">
        <f t="shared" si="4"/>
        <v>12750.835264242338</v>
      </c>
      <c r="L47" s="89">
        <f t="shared" si="7"/>
        <v>167766.75892979582</v>
      </c>
      <c r="M47" s="89"/>
      <c r="N47" s="90"/>
      <c r="O47" s="90"/>
      <c r="P47" s="87"/>
      <c r="Q47" s="92">
        <v>0</v>
      </c>
      <c r="R47" s="92">
        <v>0</v>
      </c>
      <c r="S47" s="87" t="s">
        <v>54</v>
      </c>
      <c r="T47" s="87" t="s">
        <v>54</v>
      </c>
      <c r="U47" s="21"/>
      <c r="V47" s="21"/>
      <c r="W47" s="21"/>
      <c r="X47" s="21"/>
      <c r="Y47" s="21"/>
      <c r="Z47" s="21"/>
    </row>
    <row r="48" spans="1:26" ht="12.75" customHeight="1">
      <c r="A48" s="21"/>
      <c r="B48" s="87">
        <v>10</v>
      </c>
      <c r="C48" s="88">
        <f t="shared" ca="1" si="0"/>
        <v>45993</v>
      </c>
      <c r="D48" s="121">
        <f t="shared" si="5"/>
        <v>12750.835264242338</v>
      </c>
      <c r="E48" s="129">
        <f t="shared" si="1"/>
        <v>9923.9653762752787</v>
      </c>
      <c r="F48" s="124"/>
      <c r="G48" s="89"/>
      <c r="H48" s="89">
        <f t="shared" si="6"/>
        <v>2826.8698879670592</v>
      </c>
      <c r="I48" s="89">
        <f t="shared" si="2"/>
        <v>0</v>
      </c>
      <c r="J48" s="89">
        <f t="shared" si="3"/>
        <v>0</v>
      </c>
      <c r="K48" s="89">
        <f t="shared" si="4"/>
        <v>12750.835264242338</v>
      </c>
      <c r="L48" s="89">
        <f t="shared" si="7"/>
        <v>157842.79355352055</v>
      </c>
      <c r="M48" s="89"/>
      <c r="N48" s="90"/>
      <c r="O48" s="90"/>
      <c r="P48" s="87"/>
      <c r="Q48" s="92">
        <v>0</v>
      </c>
      <c r="R48" s="92">
        <v>0</v>
      </c>
      <c r="S48" s="87" t="s">
        <v>54</v>
      </c>
      <c r="T48" s="87" t="s">
        <v>54</v>
      </c>
      <c r="U48" s="21"/>
      <c r="V48" s="46"/>
      <c r="W48" s="46"/>
      <c r="X48" s="21"/>
      <c r="Y48" s="21"/>
      <c r="Z48" s="21"/>
    </row>
    <row r="49" spans="1:26" ht="12.75" customHeight="1">
      <c r="A49" s="21"/>
      <c r="B49" s="87">
        <v>11</v>
      </c>
      <c r="C49" s="88">
        <f t="shared" ca="1" si="0"/>
        <v>46024</v>
      </c>
      <c r="D49" s="121">
        <f t="shared" si="5"/>
        <v>12750.835264242338</v>
      </c>
      <c r="E49" s="129">
        <f t="shared" si="1"/>
        <v>10091.184192865516</v>
      </c>
      <c r="F49" s="124"/>
      <c r="G49" s="89"/>
      <c r="H49" s="89">
        <f t="shared" si="6"/>
        <v>2659.6510713768212</v>
      </c>
      <c r="I49" s="89">
        <f t="shared" si="2"/>
        <v>0</v>
      </c>
      <c r="J49" s="89">
        <f t="shared" si="3"/>
        <v>0</v>
      </c>
      <c r="K49" s="89">
        <f t="shared" si="4"/>
        <v>12750.835264242338</v>
      </c>
      <c r="L49" s="89">
        <f t="shared" si="7"/>
        <v>147751.60936065504</v>
      </c>
      <c r="M49" s="89"/>
      <c r="N49" s="90"/>
      <c r="O49" s="90"/>
      <c r="P49" s="87"/>
      <c r="Q49" s="92">
        <v>0</v>
      </c>
      <c r="R49" s="92">
        <v>0</v>
      </c>
      <c r="S49" s="87" t="s">
        <v>54</v>
      </c>
      <c r="T49" s="87" t="s">
        <v>54</v>
      </c>
      <c r="U49" s="21"/>
      <c r="V49" s="21"/>
      <c r="W49" s="21"/>
      <c r="X49" s="93"/>
      <c r="Y49" s="21"/>
      <c r="Z49" s="21"/>
    </row>
    <row r="50" spans="1:26" ht="12.75" customHeight="1">
      <c r="A50" s="21"/>
      <c r="B50" s="87">
        <v>12</v>
      </c>
      <c r="C50" s="88">
        <f t="shared" ca="1" si="0"/>
        <v>46055</v>
      </c>
      <c r="D50" s="121">
        <f t="shared" si="5"/>
        <v>12750.835264242338</v>
      </c>
      <c r="E50" s="129">
        <f t="shared" si="1"/>
        <v>10261.220646515301</v>
      </c>
      <c r="F50" s="124"/>
      <c r="G50" s="89"/>
      <c r="H50" s="89">
        <f t="shared" si="6"/>
        <v>2489.6146177270371</v>
      </c>
      <c r="I50" s="89">
        <f t="shared" si="2"/>
        <v>0</v>
      </c>
      <c r="J50" s="89">
        <f t="shared" si="3"/>
        <v>0</v>
      </c>
      <c r="K50" s="89">
        <f t="shared" si="4"/>
        <v>12750.835264242338</v>
      </c>
      <c r="L50" s="89">
        <f t="shared" si="7"/>
        <v>137490.38871413973</v>
      </c>
      <c r="M50" s="89"/>
      <c r="N50" s="90"/>
      <c r="O50" s="90"/>
      <c r="P50" s="87"/>
      <c r="Q50" s="92">
        <v>0</v>
      </c>
      <c r="R50" s="92">
        <v>0</v>
      </c>
      <c r="S50" s="87" t="s">
        <v>54</v>
      </c>
      <c r="T50" s="87" t="s">
        <v>54</v>
      </c>
      <c r="U50" s="21"/>
      <c r="V50" s="21"/>
      <c r="W50" s="21"/>
      <c r="X50" s="21"/>
      <c r="Y50" s="21"/>
      <c r="Z50" s="21"/>
    </row>
    <row r="51" spans="1:26" ht="12.75" customHeight="1">
      <c r="A51" s="21"/>
      <c r="B51" s="87">
        <v>13</v>
      </c>
      <c r="C51" s="88">
        <f t="shared" ca="1" si="0"/>
        <v>46083</v>
      </c>
      <c r="D51" s="121">
        <f t="shared" si="5"/>
        <v>12750.835264242338</v>
      </c>
      <c r="E51" s="129">
        <f t="shared" si="1"/>
        <v>10434.122214409083</v>
      </c>
      <c r="F51" s="124"/>
      <c r="G51" s="89"/>
      <c r="H51" s="89">
        <f t="shared" si="6"/>
        <v>2316.7130498332544</v>
      </c>
      <c r="I51" s="89">
        <f t="shared" si="2"/>
        <v>0</v>
      </c>
      <c r="J51" s="89">
        <f t="shared" si="3"/>
        <v>0</v>
      </c>
      <c r="K51" s="89">
        <f t="shared" si="4"/>
        <v>12750.835264242338</v>
      </c>
      <c r="L51" s="89">
        <f t="shared" si="7"/>
        <v>127056.26649973064</v>
      </c>
      <c r="M51" s="89"/>
      <c r="N51" s="90"/>
      <c r="O51" s="90"/>
      <c r="P51" s="87"/>
      <c r="Q51" s="92">
        <v>0</v>
      </c>
      <c r="R51" s="92">
        <v>0</v>
      </c>
      <c r="S51" s="87" t="s">
        <v>54</v>
      </c>
      <c r="T51" s="87" t="s">
        <v>54</v>
      </c>
      <c r="U51" s="21"/>
      <c r="V51" s="21"/>
      <c r="W51" s="21"/>
      <c r="X51" s="21"/>
      <c r="Y51" s="21"/>
      <c r="Z51" s="21"/>
    </row>
    <row r="52" spans="1:26" ht="12.75" customHeight="1">
      <c r="A52" s="21"/>
      <c r="B52" s="87">
        <v>14</v>
      </c>
      <c r="C52" s="88">
        <f t="shared" ca="1" si="0"/>
        <v>46114</v>
      </c>
      <c r="D52" s="121">
        <f t="shared" si="5"/>
        <v>12750.835264242338</v>
      </c>
      <c r="E52" s="129">
        <f t="shared" si="1"/>
        <v>10609.937173721877</v>
      </c>
      <c r="F52" s="124"/>
      <c r="G52" s="89"/>
      <c r="H52" s="89">
        <f t="shared" si="6"/>
        <v>2140.8980905204612</v>
      </c>
      <c r="I52" s="89">
        <f t="shared" si="2"/>
        <v>0</v>
      </c>
      <c r="J52" s="89">
        <f t="shared" si="3"/>
        <v>0</v>
      </c>
      <c r="K52" s="89">
        <f t="shared" si="4"/>
        <v>12750.835264242338</v>
      </c>
      <c r="L52" s="89">
        <f t="shared" si="7"/>
        <v>116446.32932600877</v>
      </c>
      <c r="M52" s="89"/>
      <c r="N52" s="90"/>
      <c r="O52" s="90"/>
      <c r="P52" s="87"/>
      <c r="Q52" s="92">
        <v>0</v>
      </c>
      <c r="R52" s="92">
        <v>0</v>
      </c>
      <c r="S52" s="87" t="s">
        <v>54</v>
      </c>
      <c r="T52" s="87" t="s">
        <v>54</v>
      </c>
      <c r="U52" s="21"/>
      <c r="V52" s="21"/>
      <c r="W52" s="21"/>
      <c r="X52" s="21"/>
      <c r="Y52" s="21"/>
      <c r="Z52" s="21"/>
    </row>
    <row r="53" spans="1:26" ht="12.75" customHeight="1">
      <c r="A53" s="21"/>
      <c r="B53" s="87">
        <v>15</v>
      </c>
      <c r="C53" s="88">
        <f t="shared" ca="1" si="0"/>
        <v>46144</v>
      </c>
      <c r="D53" s="121">
        <f t="shared" si="5"/>
        <v>12750.835264242338</v>
      </c>
      <c r="E53" s="129">
        <f t="shared" si="1"/>
        <v>10788.71461509909</v>
      </c>
      <c r="F53" s="124"/>
      <c r="G53" s="89"/>
      <c r="H53" s="89">
        <f t="shared" si="6"/>
        <v>1962.1206491432476</v>
      </c>
      <c r="I53" s="89">
        <f t="shared" si="2"/>
        <v>0</v>
      </c>
      <c r="J53" s="89">
        <f t="shared" si="3"/>
        <v>0</v>
      </c>
      <c r="K53" s="89">
        <f t="shared" si="4"/>
        <v>12750.835264242338</v>
      </c>
      <c r="L53" s="89">
        <f t="shared" si="7"/>
        <v>105657.61471090968</v>
      </c>
      <c r="M53" s="89"/>
      <c r="N53" s="90"/>
      <c r="O53" s="90"/>
      <c r="P53" s="87"/>
      <c r="Q53" s="92">
        <v>0</v>
      </c>
      <c r="R53" s="92">
        <v>0</v>
      </c>
      <c r="S53" s="87" t="s">
        <v>54</v>
      </c>
      <c r="T53" s="87" t="s">
        <v>54</v>
      </c>
      <c r="U53" s="46"/>
      <c r="V53" s="21"/>
      <c r="W53" s="21"/>
      <c r="X53" s="21"/>
      <c r="Y53" s="93"/>
      <c r="Z53" s="21"/>
    </row>
    <row r="54" spans="1:26" ht="12.75" customHeight="1">
      <c r="A54" s="21"/>
      <c r="B54" s="87">
        <v>16</v>
      </c>
      <c r="C54" s="88">
        <f t="shared" ca="1" si="0"/>
        <v>46175</v>
      </c>
      <c r="D54" s="121">
        <f t="shared" si="5"/>
        <v>12750.835264242338</v>
      </c>
      <c r="E54" s="129">
        <f t="shared" si="1"/>
        <v>10970.504456363509</v>
      </c>
      <c r="F54" s="124"/>
      <c r="G54" s="89"/>
      <c r="H54" s="89">
        <f t="shared" si="6"/>
        <v>1780.330807878828</v>
      </c>
      <c r="I54" s="89">
        <f t="shared" si="2"/>
        <v>0</v>
      </c>
      <c r="J54" s="89">
        <f t="shared" si="3"/>
        <v>0</v>
      </c>
      <c r="K54" s="89">
        <f t="shared" si="4"/>
        <v>12750.835264242338</v>
      </c>
      <c r="L54" s="89">
        <f t="shared" si="7"/>
        <v>94687.110254546162</v>
      </c>
      <c r="M54" s="89"/>
      <c r="N54" s="90"/>
      <c r="O54" s="90"/>
      <c r="P54" s="87"/>
      <c r="Q54" s="92">
        <v>0</v>
      </c>
      <c r="R54" s="92">
        <v>0</v>
      </c>
      <c r="S54" s="87" t="s">
        <v>54</v>
      </c>
      <c r="T54" s="87" t="s">
        <v>54</v>
      </c>
      <c r="U54" s="21"/>
      <c r="V54" s="93"/>
      <c r="W54" s="21"/>
      <c r="X54" s="21"/>
      <c r="Y54" s="21"/>
      <c r="Z54" s="21"/>
    </row>
    <row r="55" spans="1:26" ht="12.75" customHeight="1">
      <c r="A55" s="21"/>
      <c r="B55" s="87">
        <v>17</v>
      </c>
      <c r="C55" s="88">
        <f t="shared" ca="1" si="0"/>
        <v>46205</v>
      </c>
      <c r="D55" s="121">
        <f t="shared" si="5"/>
        <v>12750.835264242338</v>
      </c>
      <c r="E55" s="129">
        <f t="shared" si="1"/>
        <v>11155.357456453235</v>
      </c>
      <c r="F55" s="124"/>
      <c r="G55" s="89"/>
      <c r="H55" s="89">
        <f t="shared" si="6"/>
        <v>1595.4778077891026</v>
      </c>
      <c r="I55" s="89">
        <f t="shared" si="2"/>
        <v>0</v>
      </c>
      <c r="J55" s="89">
        <f t="shared" si="3"/>
        <v>0</v>
      </c>
      <c r="K55" s="89">
        <f t="shared" si="4"/>
        <v>12750.835264242338</v>
      </c>
      <c r="L55" s="89">
        <f t="shared" si="7"/>
        <v>83531.75279809293</v>
      </c>
      <c r="M55" s="89"/>
      <c r="N55" s="90"/>
      <c r="O55" s="90"/>
      <c r="P55" s="87"/>
      <c r="Q55" s="92">
        <v>0</v>
      </c>
      <c r="R55" s="92">
        <v>0</v>
      </c>
      <c r="S55" s="87" t="s">
        <v>54</v>
      </c>
      <c r="T55" s="87" t="s">
        <v>54</v>
      </c>
      <c r="U55" s="21"/>
      <c r="V55" s="21"/>
      <c r="W55" s="21"/>
      <c r="X55" s="21"/>
      <c r="Y55" s="21"/>
      <c r="Z55" s="21"/>
    </row>
    <row r="56" spans="1:26" ht="12.75" customHeight="1">
      <c r="A56" s="21"/>
      <c r="B56" s="87">
        <v>18</v>
      </c>
      <c r="C56" s="88">
        <f t="shared" ca="1" si="0"/>
        <v>46236</v>
      </c>
      <c r="D56" s="121">
        <f t="shared" si="5"/>
        <v>12750.835264242338</v>
      </c>
      <c r="E56" s="129">
        <f t="shared" si="1"/>
        <v>11343.325229594473</v>
      </c>
      <c r="F56" s="124"/>
      <c r="G56" s="89"/>
      <c r="H56" s="89">
        <f t="shared" si="6"/>
        <v>1407.5100346478657</v>
      </c>
      <c r="I56" s="89">
        <f t="shared" si="2"/>
        <v>0</v>
      </c>
      <c r="J56" s="89">
        <f t="shared" si="3"/>
        <v>0</v>
      </c>
      <c r="K56" s="89">
        <f t="shared" si="4"/>
        <v>12750.835264242338</v>
      </c>
      <c r="L56" s="89">
        <f t="shared" si="7"/>
        <v>72188.42756849846</v>
      </c>
      <c r="M56" s="89"/>
      <c r="N56" s="90"/>
      <c r="O56" s="90"/>
      <c r="P56" s="87"/>
      <c r="Q56" s="92">
        <v>0</v>
      </c>
      <c r="R56" s="92">
        <v>0</v>
      </c>
      <c r="S56" s="87" t="s">
        <v>54</v>
      </c>
      <c r="T56" s="87" t="s">
        <v>54</v>
      </c>
      <c r="U56" s="21"/>
      <c r="V56" s="21"/>
      <c r="W56" s="21"/>
      <c r="X56" s="21"/>
      <c r="Y56" s="21"/>
      <c r="Z56" s="21"/>
    </row>
    <row r="57" spans="1:26" ht="12.75" customHeight="1">
      <c r="A57" s="21"/>
      <c r="B57" s="87">
        <v>19</v>
      </c>
      <c r="C57" s="88">
        <f t="shared" ca="1" si="0"/>
        <v>46267</v>
      </c>
      <c r="D57" s="121">
        <f t="shared" si="5"/>
        <v>12750.835264242338</v>
      </c>
      <c r="E57" s="129">
        <f t="shared" si="1"/>
        <v>11534.460259713138</v>
      </c>
      <c r="F57" s="124"/>
      <c r="G57" s="89"/>
      <c r="H57" s="89">
        <f t="shared" si="6"/>
        <v>1216.375004529199</v>
      </c>
      <c r="I57" s="89">
        <f t="shared" si="2"/>
        <v>0</v>
      </c>
      <c r="J57" s="89">
        <f t="shared" si="3"/>
        <v>0</v>
      </c>
      <c r="K57" s="89">
        <f t="shared" si="4"/>
        <v>12750.835264242338</v>
      </c>
      <c r="L57" s="89">
        <f t="shared" si="7"/>
        <v>60653.967308785323</v>
      </c>
      <c r="M57" s="89"/>
      <c r="N57" s="90"/>
      <c r="O57" s="90"/>
      <c r="P57" s="87"/>
      <c r="Q57" s="92">
        <v>0</v>
      </c>
      <c r="R57" s="92">
        <v>0</v>
      </c>
      <c r="S57" s="87" t="s">
        <v>54</v>
      </c>
      <c r="T57" s="87" t="s">
        <v>54</v>
      </c>
      <c r="U57" s="21"/>
      <c r="V57" s="21"/>
      <c r="W57" s="21"/>
      <c r="X57" s="21"/>
      <c r="Y57" s="21"/>
      <c r="Z57" s="21"/>
    </row>
    <row r="58" spans="1:26" ht="12.75" customHeight="1">
      <c r="A58" s="21"/>
      <c r="B58" s="87">
        <v>20</v>
      </c>
      <c r="C58" s="88">
        <f t="shared" ca="1" si="0"/>
        <v>46297</v>
      </c>
      <c r="D58" s="121">
        <f t="shared" si="5"/>
        <v>12750.835264242338</v>
      </c>
      <c r="E58" s="129">
        <f t="shared" si="1"/>
        <v>11728.815915089304</v>
      </c>
      <c r="F58" s="124"/>
      <c r="G58" s="89"/>
      <c r="H58" s="89">
        <f t="shared" si="6"/>
        <v>1022.0193491530326</v>
      </c>
      <c r="I58" s="89">
        <f t="shared" si="2"/>
        <v>0</v>
      </c>
      <c r="J58" s="89">
        <f t="shared" si="3"/>
        <v>0</v>
      </c>
      <c r="K58" s="89">
        <f t="shared" si="4"/>
        <v>12750.835264242338</v>
      </c>
      <c r="L58" s="89">
        <f t="shared" si="7"/>
        <v>48925.151393696018</v>
      </c>
      <c r="M58" s="89"/>
      <c r="N58" s="90"/>
      <c r="O58" s="90"/>
      <c r="P58" s="87"/>
      <c r="Q58" s="92">
        <v>0</v>
      </c>
      <c r="R58" s="92">
        <v>0</v>
      </c>
      <c r="S58" s="87" t="s">
        <v>54</v>
      </c>
      <c r="T58" s="87" t="s">
        <v>54</v>
      </c>
      <c r="U58" s="21"/>
      <c r="V58" s="21"/>
      <c r="W58" s="21"/>
      <c r="X58" s="21"/>
      <c r="Y58" s="21"/>
      <c r="Z58" s="21"/>
    </row>
    <row r="59" spans="1:26" ht="12.75" customHeight="1">
      <c r="A59" s="21"/>
      <c r="B59" s="87">
        <v>21</v>
      </c>
      <c r="C59" s="88">
        <f t="shared" ca="1" si="0"/>
        <v>46328</v>
      </c>
      <c r="D59" s="121">
        <f t="shared" si="5"/>
        <v>12750.835264242338</v>
      </c>
      <c r="E59" s="129">
        <f t="shared" si="1"/>
        <v>11926.44646325856</v>
      </c>
      <c r="F59" s="124"/>
      <c r="G59" s="89"/>
      <c r="H59" s="89">
        <f t="shared" si="6"/>
        <v>824.38880098377786</v>
      </c>
      <c r="I59" s="89">
        <f t="shared" si="2"/>
        <v>0</v>
      </c>
      <c r="J59" s="89">
        <f t="shared" si="3"/>
        <v>0</v>
      </c>
      <c r="K59" s="89">
        <f t="shared" si="4"/>
        <v>12750.835264242338</v>
      </c>
      <c r="L59" s="89">
        <f t="shared" si="7"/>
        <v>36998.70493043746</v>
      </c>
      <c r="M59" s="89"/>
      <c r="N59" s="90"/>
      <c r="O59" s="90"/>
      <c r="P59" s="87"/>
      <c r="Q59" s="92">
        <v>0</v>
      </c>
      <c r="R59" s="92">
        <v>0</v>
      </c>
      <c r="S59" s="87" t="s">
        <v>54</v>
      </c>
      <c r="T59" s="87" t="s">
        <v>54</v>
      </c>
      <c r="U59" s="21"/>
      <c r="V59" s="21"/>
      <c r="W59" s="21"/>
      <c r="X59" s="21"/>
      <c r="Y59" s="21"/>
      <c r="Z59" s="21"/>
    </row>
    <row r="60" spans="1:26" ht="12.75" customHeight="1">
      <c r="A60" s="21"/>
      <c r="B60" s="87">
        <v>22</v>
      </c>
      <c r="C60" s="88">
        <f t="shared" ca="1" si="0"/>
        <v>46358</v>
      </c>
      <c r="D60" s="121">
        <f t="shared" si="5"/>
        <v>12750.835264242338</v>
      </c>
      <c r="E60" s="129">
        <f t="shared" si="1"/>
        <v>12127.407086164467</v>
      </c>
      <c r="F60" s="124"/>
      <c r="G60" s="89"/>
      <c r="H60" s="89">
        <f t="shared" si="6"/>
        <v>623.42817807787117</v>
      </c>
      <c r="I60" s="89">
        <f t="shared" si="2"/>
        <v>0</v>
      </c>
      <c r="J60" s="89">
        <f t="shared" si="3"/>
        <v>0</v>
      </c>
      <c r="K60" s="89">
        <f t="shared" si="4"/>
        <v>12750.835264242338</v>
      </c>
      <c r="L60" s="89">
        <f t="shared" si="7"/>
        <v>24871.297844272995</v>
      </c>
      <c r="M60" s="89"/>
      <c r="N60" s="90"/>
      <c r="O60" s="90"/>
      <c r="P60" s="87"/>
      <c r="Q60" s="92">
        <v>0</v>
      </c>
      <c r="R60" s="92">
        <v>0</v>
      </c>
      <c r="S60" s="87" t="s">
        <v>54</v>
      </c>
      <c r="T60" s="87" t="s">
        <v>54</v>
      </c>
      <c r="U60" s="21"/>
      <c r="V60" s="21"/>
      <c r="W60" s="21"/>
      <c r="X60" s="21"/>
      <c r="Y60" s="21"/>
      <c r="Z60" s="21"/>
    </row>
    <row r="61" spans="1:26" ht="12.75" customHeight="1">
      <c r="A61" s="21"/>
      <c r="B61" s="87">
        <v>23</v>
      </c>
      <c r="C61" s="88">
        <f t="shared" ca="1" si="0"/>
        <v>46389</v>
      </c>
      <c r="D61" s="121">
        <f t="shared" si="5"/>
        <v>12750.835264242338</v>
      </c>
      <c r="E61" s="129">
        <f t="shared" si="1"/>
        <v>12331.753895566339</v>
      </c>
      <c r="F61" s="124"/>
      <c r="G61" s="89"/>
      <c r="H61" s="89">
        <f t="shared" si="6"/>
        <v>419.08136867599995</v>
      </c>
      <c r="I61" s="89">
        <f t="shared" si="2"/>
        <v>0</v>
      </c>
      <c r="J61" s="89">
        <f t="shared" si="3"/>
        <v>0</v>
      </c>
      <c r="K61" s="89">
        <f t="shared" si="4"/>
        <v>12750.835264242338</v>
      </c>
      <c r="L61" s="89">
        <f t="shared" si="7"/>
        <v>12539.543948706656</v>
      </c>
      <c r="M61" s="89"/>
      <c r="N61" s="90"/>
      <c r="O61" s="90"/>
      <c r="P61" s="87"/>
      <c r="Q61" s="92">
        <v>0</v>
      </c>
      <c r="R61" s="92">
        <v>0</v>
      </c>
      <c r="S61" s="87" t="s">
        <v>54</v>
      </c>
      <c r="T61" s="87" t="s">
        <v>54</v>
      </c>
      <c r="U61" s="21"/>
      <c r="V61" s="46"/>
      <c r="W61" s="46"/>
      <c r="X61" s="21"/>
      <c r="Y61" s="21"/>
      <c r="Z61" s="21"/>
    </row>
    <row r="62" spans="1:26" ht="12.75" customHeight="1">
      <c r="A62" s="21"/>
      <c r="B62" s="87">
        <v>24</v>
      </c>
      <c r="C62" s="88">
        <f t="shared" ca="1" si="0"/>
        <v>46420</v>
      </c>
      <c r="D62" s="121">
        <f t="shared" si="5"/>
        <v>12750.835264242338</v>
      </c>
      <c r="E62" s="129">
        <f t="shared" si="1"/>
        <v>12539.543948706631</v>
      </c>
      <c r="F62" s="124"/>
      <c r="G62" s="89"/>
      <c r="H62" s="89">
        <f t="shared" si="6"/>
        <v>211.29131553570713</v>
      </c>
      <c r="I62" s="89">
        <f t="shared" si="2"/>
        <v>0</v>
      </c>
      <c r="J62" s="89">
        <f t="shared" si="3"/>
        <v>0</v>
      </c>
      <c r="K62" s="89">
        <f t="shared" si="4"/>
        <v>12750.835264242338</v>
      </c>
      <c r="L62" s="89">
        <f t="shared" si="7"/>
        <v>2.5465851649641991E-11</v>
      </c>
      <c r="M62" s="89"/>
      <c r="N62" s="90"/>
      <c r="O62" s="90"/>
      <c r="P62" s="87"/>
      <c r="Q62" s="92">
        <v>0</v>
      </c>
      <c r="R62" s="92">
        <v>0</v>
      </c>
      <c r="S62" s="87" t="s">
        <v>54</v>
      </c>
      <c r="T62" s="87" t="s">
        <v>54</v>
      </c>
      <c r="U62" s="21"/>
      <c r="V62" s="21"/>
      <c r="W62" s="21"/>
      <c r="X62" s="21"/>
      <c r="Y62" s="21"/>
      <c r="Z62" s="21"/>
    </row>
    <row r="63" spans="1:26" ht="12.75" customHeight="1">
      <c r="A63" s="21"/>
      <c r="B63" s="87">
        <v>25</v>
      </c>
      <c r="C63" s="88">
        <f t="shared" ca="1" si="0"/>
        <v>46448</v>
      </c>
      <c r="D63" s="121">
        <f t="shared" si="5"/>
        <v>0</v>
      </c>
      <c r="E63" s="129">
        <f t="shared" si="1"/>
        <v>-4.2909960029646754E-13</v>
      </c>
      <c r="F63" s="124"/>
      <c r="G63" s="89"/>
      <c r="H63" s="89">
        <f t="shared" si="6"/>
        <v>4.2909960029646754E-13</v>
      </c>
      <c r="I63" s="89">
        <f t="shared" si="2"/>
        <v>0</v>
      </c>
      <c r="J63" s="89">
        <f t="shared" si="3"/>
        <v>0</v>
      </c>
      <c r="K63" s="89">
        <f t="shared" si="4"/>
        <v>0</v>
      </c>
      <c r="L63" s="89">
        <f t="shared" si="7"/>
        <v>2.589495124993846E-11</v>
      </c>
      <c r="M63" s="89"/>
      <c r="N63" s="90"/>
      <c r="O63" s="90"/>
      <c r="P63" s="87"/>
      <c r="Q63" s="92">
        <v>0</v>
      </c>
      <c r="R63" s="92">
        <v>0</v>
      </c>
      <c r="S63" s="87" t="s">
        <v>54</v>
      </c>
      <c r="T63" s="87" t="s">
        <v>54</v>
      </c>
      <c r="U63" s="21"/>
      <c r="V63" s="21"/>
      <c r="W63" s="21"/>
      <c r="X63" s="21"/>
      <c r="Y63" s="21"/>
      <c r="Z63" s="21"/>
    </row>
    <row r="64" spans="1:26" ht="12.75" customHeight="1">
      <c r="A64" s="21"/>
      <c r="B64" s="87">
        <v>26</v>
      </c>
      <c r="C64" s="88">
        <f t="shared" ca="1" si="0"/>
        <v>46479</v>
      </c>
      <c r="D64" s="121">
        <f t="shared" si="5"/>
        <v>0</v>
      </c>
      <c r="E64" s="129">
        <f t="shared" si="1"/>
        <v>-4.3632992856146306E-13</v>
      </c>
      <c r="F64" s="124"/>
      <c r="G64" s="89"/>
      <c r="H64" s="89">
        <f t="shared" si="6"/>
        <v>4.3632992856146306E-13</v>
      </c>
      <c r="I64" s="89">
        <f t="shared" si="2"/>
        <v>0</v>
      </c>
      <c r="J64" s="89">
        <f t="shared" si="3"/>
        <v>0</v>
      </c>
      <c r="K64" s="89">
        <f t="shared" si="4"/>
        <v>0</v>
      </c>
      <c r="L64" s="89">
        <f t="shared" si="7"/>
        <v>2.6331281178499922E-11</v>
      </c>
      <c r="M64" s="89"/>
      <c r="N64" s="90"/>
      <c r="O64" s="90"/>
      <c r="P64" s="87"/>
      <c r="Q64" s="92">
        <v>0</v>
      </c>
      <c r="R64" s="92">
        <v>0</v>
      </c>
      <c r="S64" s="87" t="s">
        <v>54</v>
      </c>
      <c r="T64" s="87" t="s">
        <v>54</v>
      </c>
      <c r="U64" s="21"/>
      <c r="V64" s="21"/>
      <c r="W64" s="21"/>
      <c r="X64" s="21"/>
      <c r="Y64" s="21"/>
      <c r="Z64" s="21"/>
    </row>
    <row r="65" spans="1:26" ht="12.75" customHeight="1">
      <c r="A65" s="21"/>
      <c r="B65" s="87">
        <v>27</v>
      </c>
      <c r="C65" s="88">
        <f t="shared" ca="1" si="0"/>
        <v>46509</v>
      </c>
      <c r="D65" s="121">
        <f t="shared" si="5"/>
        <v>0</v>
      </c>
      <c r="E65" s="129">
        <f t="shared" si="1"/>
        <v>-4.4368208785772368E-13</v>
      </c>
      <c r="F65" s="124"/>
      <c r="G65" s="89"/>
      <c r="H65" s="89">
        <f t="shared" si="6"/>
        <v>4.4368208785772368E-13</v>
      </c>
      <c r="I65" s="89">
        <f t="shared" si="2"/>
        <v>0</v>
      </c>
      <c r="J65" s="89">
        <f t="shared" si="3"/>
        <v>0</v>
      </c>
      <c r="K65" s="89">
        <f t="shared" si="4"/>
        <v>0</v>
      </c>
      <c r="L65" s="89">
        <f t="shared" si="7"/>
        <v>2.6774963266357648E-11</v>
      </c>
      <c r="M65" s="89"/>
      <c r="N65" s="90"/>
      <c r="O65" s="90"/>
      <c r="P65" s="87"/>
      <c r="Q65" s="92">
        <v>0</v>
      </c>
      <c r="R65" s="92">
        <v>0</v>
      </c>
      <c r="S65" s="87" t="s">
        <v>54</v>
      </c>
      <c r="T65" s="87" t="s">
        <v>54</v>
      </c>
      <c r="U65" s="21"/>
      <c r="V65" s="21"/>
      <c r="W65" s="21"/>
      <c r="X65" s="21"/>
      <c r="Y65" s="21"/>
      <c r="Z65" s="21"/>
    </row>
    <row r="66" spans="1:26" ht="12.75" customHeight="1">
      <c r="A66" s="21"/>
      <c r="B66" s="87">
        <v>28</v>
      </c>
      <c r="C66" s="88">
        <f t="shared" ca="1" si="0"/>
        <v>46540</v>
      </c>
      <c r="D66" s="121">
        <f t="shared" si="5"/>
        <v>0</v>
      </c>
      <c r="E66" s="129">
        <f t="shared" si="1"/>
        <v>-4.511581310381263E-13</v>
      </c>
      <c r="F66" s="124"/>
      <c r="G66" s="89"/>
      <c r="H66" s="89">
        <f t="shared" si="6"/>
        <v>4.511581310381263E-13</v>
      </c>
      <c r="I66" s="89">
        <f t="shared" si="2"/>
        <v>0</v>
      </c>
      <c r="J66" s="89">
        <f t="shared" si="3"/>
        <v>0</v>
      </c>
      <c r="K66" s="89">
        <f t="shared" si="4"/>
        <v>0</v>
      </c>
      <c r="L66" s="89">
        <f t="shared" si="7"/>
        <v>2.7226121397395773E-11</v>
      </c>
      <c r="M66" s="89"/>
      <c r="N66" s="90"/>
      <c r="O66" s="90"/>
      <c r="P66" s="87"/>
      <c r="Q66" s="92">
        <v>0</v>
      </c>
      <c r="R66" s="92">
        <v>0</v>
      </c>
      <c r="S66" s="87" t="s">
        <v>54</v>
      </c>
      <c r="T66" s="87" t="s">
        <v>54</v>
      </c>
      <c r="U66" s="46"/>
      <c r="V66" s="21"/>
      <c r="W66" s="21"/>
      <c r="X66" s="21"/>
      <c r="Y66" s="21"/>
      <c r="Z66" s="21"/>
    </row>
    <row r="67" spans="1:26" ht="12.75" customHeight="1">
      <c r="A67" s="21"/>
      <c r="B67" s="87">
        <v>29</v>
      </c>
      <c r="C67" s="88">
        <f t="shared" ca="1" si="0"/>
        <v>46570</v>
      </c>
      <c r="D67" s="121">
        <f t="shared" si="5"/>
        <v>0</v>
      </c>
      <c r="E67" s="129">
        <f t="shared" si="1"/>
        <v>-4.5876014554611874E-13</v>
      </c>
      <c r="F67" s="124"/>
      <c r="G67" s="89"/>
      <c r="H67" s="89">
        <f t="shared" si="6"/>
        <v>4.5876014554611874E-13</v>
      </c>
      <c r="I67" s="89">
        <f t="shared" si="2"/>
        <v>0</v>
      </c>
      <c r="J67" s="89">
        <f t="shared" si="3"/>
        <v>0</v>
      </c>
      <c r="K67" s="89">
        <f t="shared" si="4"/>
        <v>0</v>
      </c>
      <c r="L67" s="89">
        <f t="shared" si="7"/>
        <v>2.7684881542941891E-11</v>
      </c>
      <c r="M67" s="89"/>
      <c r="N67" s="90"/>
      <c r="O67" s="90"/>
      <c r="P67" s="87"/>
      <c r="Q67" s="92">
        <v>0</v>
      </c>
      <c r="R67" s="92">
        <v>0</v>
      </c>
      <c r="S67" s="87" t="s">
        <v>54</v>
      </c>
      <c r="T67" s="87" t="s">
        <v>54</v>
      </c>
      <c r="U67" s="21"/>
      <c r="V67" s="93"/>
      <c r="W67" s="21"/>
      <c r="X67" s="21"/>
      <c r="Y67" s="21"/>
      <c r="Z67" s="21"/>
    </row>
    <row r="68" spans="1:26" ht="12.75" customHeight="1">
      <c r="A68" s="21"/>
      <c r="B68" s="87">
        <v>30</v>
      </c>
      <c r="C68" s="88">
        <f t="shared" ca="1" si="0"/>
        <v>46601</v>
      </c>
      <c r="D68" s="121">
        <f t="shared" si="5"/>
        <v>0</v>
      </c>
      <c r="E68" s="129">
        <f t="shared" si="1"/>
        <v>-4.6649025399857089E-13</v>
      </c>
      <c r="F68" s="124"/>
      <c r="G68" s="89"/>
      <c r="H68" s="89">
        <f t="shared" si="6"/>
        <v>4.6649025399857089E-13</v>
      </c>
      <c r="I68" s="89">
        <f t="shared" si="2"/>
        <v>0</v>
      </c>
      <c r="J68" s="89">
        <f t="shared" si="3"/>
        <v>0</v>
      </c>
      <c r="K68" s="89">
        <f t="shared" si="4"/>
        <v>0</v>
      </c>
      <c r="L68" s="89">
        <f t="shared" si="7"/>
        <v>2.8151371796940461E-11</v>
      </c>
      <c r="M68" s="89"/>
      <c r="N68" s="90"/>
      <c r="O68" s="90"/>
      <c r="P68" s="87"/>
      <c r="Q68" s="92">
        <v>0</v>
      </c>
      <c r="R68" s="92">
        <v>0</v>
      </c>
      <c r="S68" s="87" t="s">
        <v>54</v>
      </c>
      <c r="T68" s="87" t="s">
        <v>54</v>
      </c>
      <c r="U68" s="21"/>
      <c r="V68" s="21"/>
      <c r="W68" s="21"/>
      <c r="X68" s="21"/>
      <c r="Y68" s="21"/>
      <c r="Z68" s="21"/>
    </row>
    <row r="69" spans="1:26" ht="12.75" customHeight="1">
      <c r="A69" s="21"/>
      <c r="B69" s="87">
        <v>31</v>
      </c>
      <c r="C69" s="88">
        <f t="shared" ca="1" si="0"/>
        <v>46632</v>
      </c>
      <c r="D69" s="121">
        <f t="shared" si="5"/>
        <v>0</v>
      </c>
      <c r="E69" s="129">
        <f t="shared" si="1"/>
        <v>-4.7435061477844673E-13</v>
      </c>
      <c r="F69" s="124"/>
      <c r="G69" s="89"/>
      <c r="H69" s="89">
        <f t="shared" si="6"/>
        <v>4.7435061477844673E-13</v>
      </c>
      <c r="I69" s="89">
        <f t="shared" si="2"/>
        <v>0</v>
      </c>
      <c r="J69" s="89">
        <f t="shared" si="3"/>
        <v>0</v>
      </c>
      <c r="K69" s="89">
        <f t="shared" si="4"/>
        <v>0</v>
      </c>
      <c r="L69" s="89">
        <f t="shared" si="7"/>
        <v>2.8625722411718908E-11</v>
      </c>
      <c r="M69" s="89"/>
      <c r="N69" s="90"/>
      <c r="O69" s="90"/>
      <c r="P69" s="87"/>
      <c r="Q69" s="92">
        <v>0</v>
      </c>
      <c r="R69" s="92">
        <v>0</v>
      </c>
      <c r="S69" s="87" t="s">
        <v>54</v>
      </c>
      <c r="T69" s="87" t="s">
        <v>54</v>
      </c>
      <c r="U69" s="21"/>
      <c r="V69" s="21"/>
      <c r="W69" s="21"/>
      <c r="X69" s="21"/>
      <c r="Y69" s="21"/>
      <c r="Z69" s="21"/>
    </row>
    <row r="70" spans="1:26" ht="12.75" customHeight="1">
      <c r="A70" s="21"/>
      <c r="B70" s="87">
        <v>32</v>
      </c>
      <c r="C70" s="88">
        <f t="shared" ca="1" si="0"/>
        <v>46662</v>
      </c>
      <c r="D70" s="121">
        <f t="shared" si="5"/>
        <v>0</v>
      </c>
      <c r="E70" s="129">
        <f t="shared" si="1"/>
        <v>-4.8234342263746352E-13</v>
      </c>
      <c r="F70" s="124"/>
      <c r="G70" s="89"/>
      <c r="H70" s="89">
        <f t="shared" si="6"/>
        <v>4.8234342263746352E-13</v>
      </c>
      <c r="I70" s="89">
        <f t="shared" si="2"/>
        <v>0</v>
      </c>
      <c r="J70" s="89">
        <f t="shared" si="3"/>
        <v>0</v>
      </c>
      <c r="K70" s="89">
        <f t="shared" si="4"/>
        <v>0</v>
      </c>
      <c r="L70" s="89">
        <f t="shared" si="7"/>
        <v>2.910806583435637E-11</v>
      </c>
      <c r="M70" s="89"/>
      <c r="N70" s="90"/>
      <c r="O70" s="90"/>
      <c r="P70" s="87"/>
      <c r="Q70" s="92">
        <v>0</v>
      </c>
      <c r="R70" s="92">
        <v>0</v>
      </c>
      <c r="S70" s="87" t="s">
        <v>54</v>
      </c>
      <c r="T70" s="87" t="s">
        <v>54</v>
      </c>
      <c r="U70" s="21"/>
      <c r="V70" s="21"/>
      <c r="W70" s="21"/>
      <c r="X70" s="21"/>
      <c r="Y70" s="21"/>
      <c r="Z70" s="21"/>
    </row>
    <row r="71" spans="1:26" ht="12.75" customHeight="1">
      <c r="A71" s="21"/>
      <c r="B71" s="87">
        <v>33</v>
      </c>
      <c r="C71" s="88">
        <f t="shared" ca="1" si="0"/>
        <v>46693</v>
      </c>
      <c r="D71" s="121">
        <f t="shared" si="5"/>
        <v>0</v>
      </c>
      <c r="E71" s="129">
        <f t="shared" si="1"/>
        <v>-4.9047090930890487E-13</v>
      </c>
      <c r="F71" s="124"/>
      <c r="G71" s="89"/>
      <c r="H71" s="89">
        <f t="shared" si="6"/>
        <v>4.9047090930890487E-13</v>
      </c>
      <c r="I71" s="89">
        <f t="shared" si="2"/>
        <v>0</v>
      </c>
      <c r="J71" s="89">
        <f t="shared" si="3"/>
        <v>0</v>
      </c>
      <c r="K71" s="89">
        <f t="shared" si="4"/>
        <v>0</v>
      </c>
      <c r="L71" s="89">
        <f t="shared" si="7"/>
        <v>2.9598536743665273E-11</v>
      </c>
      <c r="M71" s="89"/>
      <c r="N71" s="90"/>
      <c r="O71" s="90"/>
      <c r="P71" s="87"/>
      <c r="Q71" s="92">
        <v>0</v>
      </c>
      <c r="R71" s="92">
        <v>0</v>
      </c>
      <c r="S71" s="87" t="s">
        <v>54</v>
      </c>
      <c r="T71" s="87" t="s">
        <v>54</v>
      </c>
      <c r="U71" s="21"/>
      <c r="V71" s="21"/>
      <c r="W71" s="21"/>
      <c r="X71" s="21"/>
      <c r="Y71" s="21"/>
      <c r="Z71" s="21"/>
    </row>
    <row r="72" spans="1:26" ht="12.75" customHeight="1">
      <c r="A72" s="21"/>
      <c r="B72" s="87">
        <v>34</v>
      </c>
      <c r="C72" s="88">
        <f t="shared" ca="1" si="0"/>
        <v>46723</v>
      </c>
      <c r="D72" s="121">
        <f t="shared" si="5"/>
        <v>0</v>
      </c>
      <c r="E72" s="129">
        <f t="shared" si="1"/>
        <v>-4.9873534413075985E-13</v>
      </c>
      <c r="F72" s="124"/>
      <c r="G72" s="89"/>
      <c r="H72" s="89">
        <f t="shared" si="6"/>
        <v>4.9873534413075985E-13</v>
      </c>
      <c r="I72" s="89">
        <f t="shared" si="2"/>
        <v>0</v>
      </c>
      <c r="J72" s="89">
        <f t="shared" si="3"/>
        <v>0</v>
      </c>
      <c r="K72" s="89">
        <f t="shared" si="4"/>
        <v>0</v>
      </c>
      <c r="L72" s="89">
        <f t="shared" si="7"/>
        <v>3.0097272087796033E-11</v>
      </c>
      <c r="M72" s="89"/>
      <c r="N72" s="90"/>
      <c r="O72" s="90"/>
      <c r="P72" s="87"/>
      <c r="Q72" s="92">
        <v>0</v>
      </c>
      <c r="R72" s="92">
        <v>0</v>
      </c>
      <c r="S72" s="87" t="s">
        <v>54</v>
      </c>
      <c r="T72" s="87" t="s">
        <v>54</v>
      </c>
      <c r="U72" s="21"/>
      <c r="V72" s="21"/>
      <c r="W72" s="21"/>
      <c r="X72" s="21"/>
      <c r="Y72" s="21"/>
      <c r="Z72" s="21"/>
    </row>
    <row r="73" spans="1:26" ht="12.75" customHeight="1">
      <c r="A73" s="21"/>
      <c r="B73" s="87">
        <v>35</v>
      </c>
      <c r="C73" s="88">
        <f t="shared" ca="1" si="0"/>
        <v>46754</v>
      </c>
      <c r="D73" s="121">
        <f t="shared" si="5"/>
        <v>0</v>
      </c>
      <c r="E73" s="129">
        <f t="shared" si="1"/>
        <v>-5.0713903467936313E-13</v>
      </c>
      <c r="F73" s="124"/>
      <c r="G73" s="89"/>
      <c r="H73" s="89">
        <f t="shared" si="6"/>
        <v>5.0713903467936313E-13</v>
      </c>
      <c r="I73" s="89">
        <f t="shared" si="2"/>
        <v>0</v>
      </c>
      <c r="J73" s="89">
        <f t="shared" si="3"/>
        <v>0</v>
      </c>
      <c r="K73" s="89">
        <f t="shared" si="4"/>
        <v>0</v>
      </c>
      <c r="L73" s="89">
        <f t="shared" si="7"/>
        <v>3.0604411122475395E-11</v>
      </c>
      <c r="M73" s="89"/>
      <c r="N73" s="90"/>
      <c r="O73" s="90"/>
      <c r="P73" s="87"/>
      <c r="Q73" s="92">
        <v>0</v>
      </c>
      <c r="R73" s="92">
        <v>0</v>
      </c>
      <c r="S73" s="87" t="s">
        <v>54</v>
      </c>
      <c r="T73" s="87" t="s">
        <v>54</v>
      </c>
      <c r="U73" s="21"/>
      <c r="V73" s="21"/>
      <c r="W73" s="21"/>
      <c r="X73" s="21"/>
      <c r="Y73" s="21"/>
      <c r="Z73" s="21"/>
    </row>
    <row r="74" spans="1:26" ht="12.75" customHeight="1">
      <c r="A74" s="21"/>
      <c r="B74" s="87">
        <v>36</v>
      </c>
      <c r="C74" s="88">
        <f t="shared" ca="1" si="0"/>
        <v>46785</v>
      </c>
      <c r="D74" s="121">
        <f t="shared" si="5"/>
        <v>0</v>
      </c>
      <c r="E74" s="129">
        <f t="shared" si="1"/>
        <v>-5.1568432741371046E-13</v>
      </c>
      <c r="F74" s="124"/>
      <c r="G74" s="89"/>
      <c r="H74" s="89">
        <f t="shared" si="6"/>
        <v>5.1568432741371046E-13</v>
      </c>
      <c r="I74" s="89">
        <f t="shared" si="2"/>
        <v>0</v>
      </c>
      <c r="J74" s="89">
        <f t="shared" si="3"/>
        <v>0</v>
      </c>
      <c r="K74" s="89">
        <f t="shared" si="4"/>
        <v>0</v>
      </c>
      <c r="L74" s="89">
        <f t="shared" si="7"/>
        <v>3.1120095449889106E-11</v>
      </c>
      <c r="M74" s="89"/>
      <c r="N74" s="90"/>
      <c r="O74" s="90"/>
      <c r="P74" s="87"/>
      <c r="Q74" s="92">
        <v>0</v>
      </c>
      <c r="R74" s="92">
        <v>0</v>
      </c>
      <c r="S74" s="87" t="s">
        <v>54</v>
      </c>
      <c r="T74" s="87" t="s">
        <v>54</v>
      </c>
      <c r="U74" s="21"/>
      <c r="V74" s="21"/>
      <c r="W74" s="21"/>
      <c r="X74" s="21"/>
      <c r="Y74" s="21"/>
      <c r="Z74" s="21"/>
    </row>
    <row r="75" spans="1:26" ht="12.75" customHeight="1">
      <c r="A75" s="21"/>
      <c r="B75" s="87">
        <v>37</v>
      </c>
      <c r="C75" s="88">
        <f t="shared" ca="1" si="0"/>
        <v>46814</v>
      </c>
      <c r="D75" s="121">
        <f t="shared" si="5"/>
        <v>0</v>
      </c>
      <c r="E75" s="129">
        <f t="shared" si="1"/>
        <v>-5.2437360833063144E-13</v>
      </c>
      <c r="F75" s="124"/>
      <c r="G75" s="89"/>
      <c r="H75" s="89">
        <f t="shared" si="6"/>
        <v>5.2437360833063144E-13</v>
      </c>
      <c r="I75" s="89">
        <f t="shared" si="2"/>
        <v>0</v>
      </c>
      <c r="J75" s="89">
        <f t="shared" si="3"/>
        <v>0</v>
      </c>
      <c r="K75" s="89">
        <f t="shared" si="4"/>
        <v>0</v>
      </c>
      <c r="L75" s="89">
        <f t="shared" si="7"/>
        <v>3.1644469058219739E-11</v>
      </c>
      <c r="M75" s="89"/>
      <c r="N75" s="90"/>
      <c r="O75" s="90"/>
      <c r="P75" s="87"/>
      <c r="Q75" s="92">
        <v>0</v>
      </c>
      <c r="R75" s="92">
        <v>0</v>
      </c>
      <c r="S75" s="87" t="s">
        <v>54</v>
      </c>
      <c r="T75" s="87" t="s">
        <v>54</v>
      </c>
      <c r="U75" s="21"/>
      <c r="V75" s="21"/>
      <c r="W75" s="21"/>
      <c r="X75" s="21"/>
      <c r="Y75" s="21"/>
      <c r="Z75" s="21"/>
    </row>
    <row r="76" spans="1:26" ht="12.75" customHeight="1">
      <c r="A76" s="21"/>
      <c r="B76" s="87">
        <v>38</v>
      </c>
      <c r="C76" s="88">
        <f t="shared" ca="1" si="0"/>
        <v>46845</v>
      </c>
      <c r="D76" s="121">
        <f t="shared" si="5"/>
        <v>0</v>
      </c>
      <c r="E76" s="129">
        <f t="shared" si="1"/>
        <v>-5.3320930363100261E-13</v>
      </c>
      <c r="F76" s="124"/>
      <c r="G76" s="89"/>
      <c r="H76" s="89">
        <f t="shared" si="6"/>
        <v>5.3320930363100261E-13</v>
      </c>
      <c r="I76" s="89">
        <f t="shared" si="2"/>
        <v>0</v>
      </c>
      <c r="J76" s="89">
        <f t="shared" si="3"/>
        <v>0</v>
      </c>
      <c r="K76" s="89">
        <f t="shared" si="4"/>
        <v>0</v>
      </c>
      <c r="L76" s="89">
        <f t="shared" si="7"/>
        <v>3.2177678361850743E-11</v>
      </c>
      <c r="M76" s="89"/>
      <c r="N76" s="90"/>
      <c r="O76" s="90"/>
      <c r="P76" s="87"/>
      <c r="Q76" s="92">
        <v>0</v>
      </c>
      <c r="R76" s="92">
        <v>0</v>
      </c>
      <c r="S76" s="87" t="s">
        <v>54</v>
      </c>
      <c r="T76" s="87" t="s">
        <v>54</v>
      </c>
      <c r="U76" s="21"/>
      <c r="V76" s="21"/>
      <c r="W76" s="21"/>
      <c r="X76" s="21"/>
      <c r="Y76" s="21"/>
      <c r="Z76" s="21"/>
    </row>
    <row r="77" spans="1:26" ht="12.75" customHeight="1">
      <c r="A77" s="21"/>
      <c r="B77" s="87">
        <v>39</v>
      </c>
      <c r="C77" s="88">
        <f t="shared" ca="1" si="0"/>
        <v>46875</v>
      </c>
      <c r="D77" s="121">
        <f t="shared" si="5"/>
        <v>0</v>
      </c>
      <c r="E77" s="129">
        <f t="shared" si="1"/>
        <v>-5.4219388039718502E-13</v>
      </c>
      <c r="F77" s="124"/>
      <c r="G77" s="89"/>
      <c r="H77" s="89">
        <f t="shared" si="6"/>
        <v>5.4219388039718502E-13</v>
      </c>
      <c r="I77" s="89">
        <f t="shared" si="2"/>
        <v>0</v>
      </c>
      <c r="J77" s="89">
        <f t="shared" si="3"/>
        <v>0</v>
      </c>
      <c r="K77" s="89">
        <f t="shared" si="4"/>
        <v>0</v>
      </c>
      <c r="L77" s="89">
        <f t="shared" si="7"/>
        <v>3.2719872242247928E-11</v>
      </c>
      <c r="M77" s="89"/>
      <c r="N77" s="90"/>
      <c r="O77" s="90"/>
      <c r="P77" s="87"/>
      <c r="Q77" s="92">
        <v>0</v>
      </c>
      <c r="R77" s="92">
        <v>0</v>
      </c>
      <c r="S77" s="87" t="s">
        <v>54</v>
      </c>
      <c r="T77" s="87" t="s">
        <v>54</v>
      </c>
      <c r="U77" s="21"/>
      <c r="V77" s="21"/>
      <c r="W77" s="21"/>
      <c r="X77" s="21"/>
      <c r="Y77" s="21"/>
      <c r="Z77" s="21"/>
    </row>
    <row r="78" spans="1:26" ht="12.75" customHeight="1">
      <c r="A78" s="21"/>
      <c r="B78" s="87">
        <v>40</v>
      </c>
      <c r="C78" s="88">
        <f t="shared" ca="1" si="0"/>
        <v>46906</v>
      </c>
      <c r="D78" s="121">
        <f t="shared" si="5"/>
        <v>0</v>
      </c>
      <c r="E78" s="129">
        <f t="shared" si="1"/>
        <v>-5.5132984728187759E-13</v>
      </c>
      <c r="F78" s="124"/>
      <c r="G78" s="89"/>
      <c r="H78" s="89">
        <f t="shared" si="6"/>
        <v>5.5132984728187759E-13</v>
      </c>
      <c r="I78" s="89">
        <f t="shared" si="2"/>
        <v>0</v>
      </c>
      <c r="J78" s="89">
        <f t="shared" si="3"/>
        <v>0</v>
      </c>
      <c r="K78" s="89">
        <f t="shared" si="4"/>
        <v>0</v>
      </c>
      <c r="L78" s="89">
        <f t="shared" si="7"/>
        <v>3.3271202089529804E-11</v>
      </c>
      <c r="M78" s="89"/>
      <c r="N78" s="90"/>
      <c r="O78" s="90"/>
      <c r="P78" s="87"/>
      <c r="Q78" s="92">
        <v>0</v>
      </c>
      <c r="R78" s="92">
        <v>0</v>
      </c>
      <c r="S78" s="87" t="s">
        <v>54</v>
      </c>
      <c r="T78" s="87" t="s">
        <v>54</v>
      </c>
      <c r="U78" s="21"/>
      <c r="V78" s="21"/>
      <c r="W78" s="21"/>
      <c r="X78" s="21"/>
      <c r="Y78" s="21"/>
      <c r="Z78" s="21"/>
    </row>
    <row r="79" spans="1:26" ht="12.75" customHeight="1">
      <c r="A79" s="21"/>
      <c r="B79" s="87">
        <v>41</v>
      </c>
      <c r="C79" s="88">
        <f t="shared" ca="1" si="0"/>
        <v>46936</v>
      </c>
      <c r="D79" s="121">
        <f t="shared" si="5"/>
        <v>0</v>
      </c>
      <c r="E79" s="129">
        <f t="shared" si="1"/>
        <v>-5.6061975520857723E-13</v>
      </c>
      <c r="F79" s="124"/>
      <c r="G79" s="89"/>
      <c r="H79" s="89">
        <f t="shared" si="6"/>
        <v>5.6061975520857723E-13</v>
      </c>
      <c r="I79" s="89">
        <f t="shared" si="2"/>
        <v>0</v>
      </c>
      <c r="J79" s="89">
        <f t="shared" si="3"/>
        <v>0</v>
      </c>
      <c r="K79" s="89">
        <f t="shared" si="4"/>
        <v>0</v>
      </c>
      <c r="L79" s="89">
        <f t="shared" si="7"/>
        <v>3.3831821844738379E-11</v>
      </c>
      <c r="M79" s="89"/>
      <c r="N79" s="90"/>
      <c r="O79" s="90"/>
      <c r="P79" s="87"/>
      <c r="Q79" s="92">
        <v>0</v>
      </c>
      <c r="R79" s="92">
        <v>0</v>
      </c>
      <c r="S79" s="87" t="s">
        <v>54</v>
      </c>
      <c r="T79" s="87" t="s">
        <v>54</v>
      </c>
      <c r="U79" s="21"/>
      <c r="V79" s="21"/>
      <c r="W79" s="21"/>
      <c r="X79" s="21"/>
      <c r="Y79" s="21"/>
      <c r="Z79" s="21"/>
    </row>
    <row r="80" spans="1:26" ht="12.75" customHeight="1">
      <c r="A80" s="21"/>
      <c r="B80" s="87">
        <v>42</v>
      </c>
      <c r="C80" s="88">
        <f t="shared" ca="1" si="0"/>
        <v>46967</v>
      </c>
      <c r="D80" s="121">
        <f t="shared" si="5"/>
        <v>0</v>
      </c>
      <c r="E80" s="129">
        <f t="shared" si="1"/>
        <v>-5.7006619808384171E-13</v>
      </c>
      <c r="F80" s="124"/>
      <c r="G80" s="89"/>
      <c r="H80" s="89">
        <f t="shared" si="6"/>
        <v>5.7006619808384171E-13</v>
      </c>
      <c r="I80" s="89">
        <f t="shared" si="2"/>
        <v>0</v>
      </c>
      <c r="J80" s="89">
        <f t="shared" si="3"/>
        <v>0</v>
      </c>
      <c r="K80" s="89">
        <f t="shared" si="4"/>
        <v>0</v>
      </c>
      <c r="L80" s="89">
        <f t="shared" si="7"/>
        <v>3.4401888042822219E-11</v>
      </c>
      <c r="M80" s="89"/>
      <c r="N80" s="90"/>
      <c r="O80" s="90"/>
      <c r="P80" s="87"/>
      <c r="Q80" s="92">
        <v>0</v>
      </c>
      <c r="R80" s="92">
        <v>0</v>
      </c>
      <c r="S80" s="87" t="s">
        <v>54</v>
      </c>
      <c r="T80" s="87" t="s">
        <v>54</v>
      </c>
      <c r="U80" s="21"/>
      <c r="V80" s="21"/>
      <c r="W80" s="21"/>
      <c r="X80" s="21"/>
      <c r="Y80" s="21"/>
      <c r="Z80" s="21"/>
    </row>
    <row r="81" spans="1:26" ht="12.75" customHeight="1">
      <c r="A81" s="21"/>
      <c r="B81" s="87">
        <v>43</v>
      </c>
      <c r="C81" s="88">
        <f t="shared" ca="1" si="0"/>
        <v>46998</v>
      </c>
      <c r="D81" s="121">
        <f t="shared" si="5"/>
        <v>0</v>
      </c>
      <c r="E81" s="129">
        <f t="shared" si="1"/>
        <v>-5.7967181352155435E-13</v>
      </c>
      <c r="F81" s="124"/>
      <c r="G81" s="89"/>
      <c r="H81" s="89">
        <f t="shared" si="6"/>
        <v>5.7967181352155435E-13</v>
      </c>
      <c r="I81" s="89">
        <f t="shared" si="2"/>
        <v>0</v>
      </c>
      <c r="J81" s="89">
        <f t="shared" si="3"/>
        <v>0</v>
      </c>
      <c r="K81" s="89">
        <f t="shared" si="4"/>
        <v>0</v>
      </c>
      <c r="L81" s="89">
        <f t="shared" si="7"/>
        <v>3.4981559856343776E-11</v>
      </c>
      <c r="M81" s="89"/>
      <c r="N81" s="90"/>
      <c r="O81" s="90"/>
      <c r="P81" s="87"/>
      <c r="Q81" s="92">
        <v>0</v>
      </c>
      <c r="R81" s="92">
        <v>0</v>
      </c>
      <c r="S81" s="87" t="s">
        <v>54</v>
      </c>
      <c r="T81" s="87" t="s">
        <v>54</v>
      </c>
      <c r="U81" s="21"/>
      <c r="V81" s="21"/>
      <c r="W81" s="21"/>
      <c r="X81" s="21"/>
      <c r="Y81" s="21"/>
      <c r="Z81" s="21"/>
    </row>
    <row r="82" spans="1:26" ht="12.75" customHeight="1">
      <c r="A82" s="21"/>
      <c r="B82" s="87">
        <v>44</v>
      </c>
      <c r="C82" s="88">
        <f t="shared" ca="1" si="0"/>
        <v>47028</v>
      </c>
      <c r="D82" s="121">
        <f t="shared" si="5"/>
        <v>0</v>
      </c>
      <c r="E82" s="129">
        <f t="shared" si="1"/>
        <v>-5.8943928357939256E-13</v>
      </c>
      <c r="F82" s="124"/>
      <c r="G82" s="89"/>
      <c r="H82" s="89">
        <f t="shared" si="6"/>
        <v>5.8943928357939256E-13</v>
      </c>
      <c r="I82" s="89">
        <f t="shared" si="2"/>
        <v>0</v>
      </c>
      <c r="J82" s="89">
        <f t="shared" si="3"/>
        <v>0</v>
      </c>
      <c r="K82" s="89">
        <f t="shared" si="4"/>
        <v>0</v>
      </c>
      <c r="L82" s="89">
        <f t="shared" si="7"/>
        <v>3.5570999139923166E-11</v>
      </c>
      <c r="M82" s="89"/>
      <c r="N82" s="90"/>
      <c r="O82" s="90"/>
      <c r="P82" s="87"/>
      <c r="Q82" s="92">
        <v>0</v>
      </c>
      <c r="R82" s="92">
        <v>0</v>
      </c>
      <c r="S82" s="87" t="s">
        <v>54</v>
      </c>
      <c r="T82" s="87" t="s">
        <v>54</v>
      </c>
      <c r="U82" s="21"/>
      <c r="V82" s="21"/>
      <c r="W82" s="21"/>
      <c r="X82" s="21"/>
      <c r="Y82" s="21"/>
      <c r="Z82" s="21"/>
    </row>
    <row r="83" spans="1:26" ht="12.75" customHeight="1">
      <c r="A83" s="21"/>
      <c r="B83" s="87">
        <v>45</v>
      </c>
      <c r="C83" s="88">
        <f t="shared" ca="1" si="0"/>
        <v>47059</v>
      </c>
      <c r="D83" s="121">
        <f t="shared" si="5"/>
        <v>0</v>
      </c>
      <c r="E83" s="129">
        <f t="shared" si="1"/>
        <v>-5.9937133550770537E-13</v>
      </c>
      <c r="F83" s="124"/>
      <c r="G83" s="89"/>
      <c r="H83" s="89">
        <f t="shared" si="6"/>
        <v>5.9937133550770537E-13</v>
      </c>
      <c r="I83" s="89">
        <f t="shared" si="2"/>
        <v>0</v>
      </c>
      <c r="J83" s="89">
        <f t="shared" si="3"/>
        <v>0</v>
      </c>
      <c r="K83" s="89">
        <f t="shared" si="4"/>
        <v>0</v>
      </c>
      <c r="L83" s="89">
        <f t="shared" si="7"/>
        <v>3.6170370475430868E-11</v>
      </c>
      <c r="M83" s="89"/>
      <c r="N83" s="90"/>
      <c r="O83" s="90"/>
      <c r="P83" s="87"/>
      <c r="Q83" s="92">
        <v>0</v>
      </c>
      <c r="R83" s="92">
        <v>0</v>
      </c>
      <c r="S83" s="87" t="s">
        <v>54</v>
      </c>
      <c r="T83" s="87" t="s">
        <v>54</v>
      </c>
      <c r="U83" s="21"/>
      <c r="V83" s="21"/>
      <c r="W83" s="21"/>
      <c r="X83" s="21"/>
      <c r="Y83" s="21"/>
      <c r="Z83" s="21"/>
    </row>
    <row r="84" spans="1:26" ht="12.75" customHeight="1">
      <c r="A84" s="21"/>
      <c r="B84" s="87">
        <v>46</v>
      </c>
      <c r="C84" s="88">
        <f t="shared" ca="1" si="0"/>
        <v>47089</v>
      </c>
      <c r="D84" s="121">
        <f t="shared" si="5"/>
        <v>0</v>
      </c>
      <c r="E84" s="129">
        <f t="shared" si="1"/>
        <v>-6.0947074251101002E-13</v>
      </c>
      <c r="F84" s="124"/>
      <c r="G84" s="89"/>
      <c r="H84" s="89">
        <f t="shared" si="6"/>
        <v>6.0947074251101002E-13</v>
      </c>
      <c r="I84" s="89">
        <f t="shared" si="2"/>
        <v>0</v>
      </c>
      <c r="J84" s="89">
        <f t="shared" si="3"/>
        <v>0</v>
      </c>
      <c r="K84" s="89">
        <f t="shared" si="4"/>
        <v>0</v>
      </c>
      <c r="L84" s="89">
        <f t="shared" si="7"/>
        <v>3.6779841217941877E-11</v>
      </c>
      <c r="M84" s="89"/>
      <c r="N84" s="90"/>
      <c r="O84" s="90"/>
      <c r="P84" s="87"/>
      <c r="Q84" s="92">
        <v>0</v>
      </c>
      <c r="R84" s="92">
        <v>0</v>
      </c>
      <c r="S84" s="87" t="s">
        <v>54</v>
      </c>
      <c r="T84" s="87" t="s">
        <v>54</v>
      </c>
      <c r="U84" s="21"/>
      <c r="V84" s="21"/>
      <c r="W84" s="21"/>
      <c r="X84" s="21"/>
      <c r="Y84" s="21"/>
      <c r="Z84" s="21"/>
    </row>
    <row r="85" spans="1:26" ht="12.75" customHeight="1">
      <c r="A85" s="21"/>
      <c r="B85" s="87">
        <v>47</v>
      </c>
      <c r="C85" s="88">
        <f t="shared" ca="1" si="0"/>
        <v>47120</v>
      </c>
      <c r="D85" s="121">
        <f t="shared" si="5"/>
        <v>0</v>
      </c>
      <c r="E85" s="129">
        <f t="shared" si="1"/>
        <v>-6.1974032452232059E-13</v>
      </c>
      <c r="F85" s="124"/>
      <c r="G85" s="89"/>
      <c r="H85" s="89">
        <f t="shared" si="6"/>
        <v>6.1974032452232059E-13</v>
      </c>
      <c r="I85" s="89">
        <f t="shared" si="2"/>
        <v>0</v>
      </c>
      <c r="J85" s="89">
        <f t="shared" si="3"/>
        <v>0</v>
      </c>
      <c r="K85" s="89">
        <f t="shared" si="4"/>
        <v>0</v>
      </c>
      <c r="L85" s="89">
        <f t="shared" si="7"/>
        <v>3.7399581542464198E-11</v>
      </c>
      <c r="M85" s="89"/>
      <c r="N85" s="90"/>
      <c r="O85" s="90"/>
      <c r="P85" s="87"/>
      <c r="Q85" s="92">
        <v>0</v>
      </c>
      <c r="R85" s="92">
        <v>0</v>
      </c>
      <c r="S85" s="87" t="s">
        <v>54</v>
      </c>
      <c r="T85" s="87" t="s">
        <v>54</v>
      </c>
      <c r="U85" s="21"/>
      <c r="V85" s="21"/>
      <c r="W85" s="21"/>
      <c r="X85" s="21"/>
      <c r="Y85" s="21"/>
      <c r="Z85" s="21"/>
    </row>
    <row r="86" spans="1:26" ht="12.75" customHeight="1">
      <c r="A86" s="21"/>
      <c r="B86" s="87">
        <v>48</v>
      </c>
      <c r="C86" s="88">
        <f t="shared" ca="1" si="0"/>
        <v>47151</v>
      </c>
      <c r="D86" s="121">
        <f t="shared" si="5"/>
        <v>0</v>
      </c>
      <c r="E86" s="129">
        <f t="shared" si="1"/>
        <v>-6.3018294899052162E-13</v>
      </c>
      <c r="F86" s="124"/>
      <c r="G86" s="89"/>
      <c r="H86" s="89">
        <f t="shared" si="6"/>
        <v>6.3018294899052162E-13</v>
      </c>
      <c r="I86" s="89">
        <f t="shared" si="2"/>
        <v>0</v>
      </c>
      <c r="J86" s="89">
        <f t="shared" si="3"/>
        <v>0</v>
      </c>
      <c r="K86" s="89">
        <f t="shared" si="4"/>
        <v>0</v>
      </c>
      <c r="L86" s="89">
        <f t="shared" si="7"/>
        <v>3.802976449145472E-11</v>
      </c>
      <c r="M86" s="89"/>
      <c r="N86" s="90"/>
      <c r="O86" s="90"/>
      <c r="P86" s="87"/>
      <c r="Q86" s="92">
        <v>0</v>
      </c>
      <c r="R86" s="92">
        <v>0</v>
      </c>
      <c r="S86" s="87" t="s">
        <v>54</v>
      </c>
      <c r="T86" s="87" t="s">
        <v>54</v>
      </c>
      <c r="U86" s="21"/>
      <c r="V86" s="21"/>
      <c r="W86" s="21"/>
      <c r="X86" s="21"/>
      <c r="Y86" s="21"/>
      <c r="Z86" s="21"/>
    </row>
    <row r="87" spans="1:26" s="115" customFormat="1" ht="12.75" customHeight="1">
      <c r="A87" s="116"/>
      <c r="B87" s="87">
        <v>49</v>
      </c>
      <c r="C87" s="88">
        <f t="shared" ca="1" si="0"/>
        <v>47179</v>
      </c>
      <c r="D87" s="121">
        <f t="shared" ref="D87:D98" si="8">IF(B87&lt;=$E$13,$E$30,0)</f>
        <v>0</v>
      </c>
      <c r="E87" s="129">
        <f t="shared" si="1"/>
        <v>-6.4080153168101202E-13</v>
      </c>
      <c r="F87" s="124"/>
      <c r="G87" s="89"/>
      <c r="H87" s="89">
        <f t="shared" si="6"/>
        <v>6.4080153168101202E-13</v>
      </c>
      <c r="I87" s="89">
        <f t="shared" si="2"/>
        <v>0</v>
      </c>
      <c r="J87" s="89">
        <f t="shared" si="3"/>
        <v>0</v>
      </c>
      <c r="K87" s="89">
        <f t="shared" si="4"/>
        <v>0</v>
      </c>
      <c r="L87" s="89">
        <f t="shared" si="7"/>
        <v>3.8670566023135729E-11</v>
      </c>
      <c r="M87" s="89"/>
      <c r="N87" s="90"/>
      <c r="O87" s="90"/>
      <c r="P87" s="87"/>
      <c r="Q87" s="92">
        <v>0</v>
      </c>
      <c r="R87" s="92">
        <v>0</v>
      </c>
      <c r="S87" s="87" t="s">
        <v>54</v>
      </c>
      <c r="T87" s="87" t="s">
        <v>54</v>
      </c>
      <c r="U87" s="116"/>
      <c r="V87" s="116"/>
      <c r="W87" s="116"/>
      <c r="X87" s="116"/>
      <c r="Y87" s="116"/>
      <c r="Z87" s="116"/>
    </row>
    <row r="88" spans="1:26" s="115" customFormat="1" ht="12.75" customHeight="1">
      <c r="A88" s="116"/>
      <c r="B88" s="87">
        <v>50</v>
      </c>
      <c r="C88" s="88">
        <f t="shared" ca="1" si="0"/>
        <v>47210</v>
      </c>
      <c r="D88" s="121">
        <f t="shared" si="8"/>
        <v>0</v>
      </c>
      <c r="E88" s="129">
        <f t="shared" si="1"/>
        <v>-6.5159903748983707E-13</v>
      </c>
      <c r="F88" s="124"/>
      <c r="G88" s="89"/>
      <c r="H88" s="89">
        <f t="shared" si="6"/>
        <v>6.5159903748983707E-13</v>
      </c>
      <c r="I88" s="89">
        <f t="shared" si="2"/>
        <v>0</v>
      </c>
      <c r="J88" s="89">
        <f t="shared" si="3"/>
        <v>0</v>
      </c>
      <c r="K88" s="89">
        <f t="shared" si="4"/>
        <v>0</v>
      </c>
      <c r="L88" s="89">
        <f t="shared" si="7"/>
        <v>3.9322165060625569E-11</v>
      </c>
      <c r="M88" s="89"/>
      <c r="N88" s="90"/>
      <c r="O88" s="90"/>
      <c r="P88" s="87"/>
      <c r="Q88" s="92">
        <v>0</v>
      </c>
      <c r="R88" s="92">
        <v>0</v>
      </c>
      <c r="S88" s="87" t="s">
        <v>54</v>
      </c>
      <c r="T88" s="87" t="s">
        <v>54</v>
      </c>
      <c r="U88" s="116"/>
      <c r="V88" s="116"/>
      <c r="W88" s="116"/>
      <c r="X88" s="116"/>
      <c r="Y88" s="116"/>
      <c r="Z88" s="116"/>
    </row>
    <row r="89" spans="1:26" s="115" customFormat="1" ht="12.75" customHeight="1">
      <c r="A89" s="116"/>
      <c r="B89" s="87">
        <v>51</v>
      </c>
      <c r="C89" s="88">
        <f t="shared" ca="1" si="0"/>
        <v>47240</v>
      </c>
      <c r="D89" s="121">
        <f t="shared" si="8"/>
        <v>0</v>
      </c>
      <c r="E89" s="129">
        <f t="shared" si="1"/>
        <v>-6.6257848127154085E-13</v>
      </c>
      <c r="F89" s="124"/>
      <c r="G89" s="89"/>
      <c r="H89" s="89">
        <f t="shared" si="6"/>
        <v>6.6257848127154085E-13</v>
      </c>
      <c r="I89" s="89">
        <f t="shared" si="2"/>
        <v>0</v>
      </c>
      <c r="J89" s="89">
        <f t="shared" si="3"/>
        <v>0</v>
      </c>
      <c r="K89" s="89">
        <f t="shared" si="4"/>
        <v>0</v>
      </c>
      <c r="L89" s="89">
        <f t="shared" si="7"/>
        <v>3.9984743541897107E-11</v>
      </c>
      <c r="M89" s="89"/>
      <c r="N89" s="90"/>
      <c r="O89" s="90"/>
      <c r="P89" s="87"/>
      <c r="Q89" s="92">
        <v>0</v>
      </c>
      <c r="R89" s="92">
        <v>0</v>
      </c>
      <c r="S89" s="87" t="s">
        <v>54</v>
      </c>
      <c r="T89" s="87" t="s">
        <v>54</v>
      </c>
      <c r="U89" s="116"/>
      <c r="V89" s="116"/>
      <c r="W89" s="116"/>
      <c r="X89" s="116"/>
      <c r="Y89" s="116"/>
      <c r="Z89" s="116"/>
    </row>
    <row r="90" spans="1:26" s="115" customFormat="1" ht="12.75" customHeight="1">
      <c r="A90" s="116"/>
      <c r="B90" s="87">
        <v>52</v>
      </c>
      <c r="C90" s="88">
        <f t="shared" ca="1" si="0"/>
        <v>47271</v>
      </c>
      <c r="D90" s="121">
        <f t="shared" si="8"/>
        <v>0</v>
      </c>
      <c r="E90" s="129">
        <f t="shared" si="1"/>
        <v>-6.7374292868096623E-13</v>
      </c>
      <c r="F90" s="124"/>
      <c r="G90" s="89"/>
      <c r="H90" s="89">
        <f t="shared" si="6"/>
        <v>6.7374292868096623E-13</v>
      </c>
      <c r="I90" s="89">
        <f t="shared" si="2"/>
        <v>0</v>
      </c>
      <c r="J90" s="89">
        <f t="shared" si="3"/>
        <v>0</v>
      </c>
      <c r="K90" s="89">
        <f t="shared" si="4"/>
        <v>0</v>
      </c>
      <c r="L90" s="89">
        <f t="shared" si="7"/>
        <v>4.0658486470578071E-11</v>
      </c>
      <c r="M90" s="89"/>
      <c r="N90" s="90"/>
      <c r="O90" s="90"/>
      <c r="P90" s="87"/>
      <c r="Q90" s="92">
        <v>0</v>
      </c>
      <c r="R90" s="92">
        <v>0</v>
      </c>
      <c r="S90" s="87" t="s">
        <v>54</v>
      </c>
      <c r="T90" s="87" t="s">
        <v>54</v>
      </c>
      <c r="U90" s="116"/>
      <c r="V90" s="116"/>
      <c r="W90" s="116"/>
      <c r="X90" s="116"/>
      <c r="Y90" s="116"/>
      <c r="Z90" s="116"/>
    </row>
    <row r="91" spans="1:26" s="115" customFormat="1" ht="12.75" customHeight="1">
      <c r="A91" s="116"/>
      <c r="B91" s="87">
        <v>53</v>
      </c>
      <c r="C91" s="88">
        <f t="shared" ca="1" si="0"/>
        <v>47301</v>
      </c>
      <c r="D91" s="121">
        <f t="shared" si="8"/>
        <v>0</v>
      </c>
      <c r="E91" s="129">
        <f t="shared" si="1"/>
        <v>-6.8509549702924041E-13</v>
      </c>
      <c r="F91" s="124"/>
      <c r="G91" s="89"/>
      <c r="H91" s="89">
        <f t="shared" si="6"/>
        <v>6.8509549702924041E-13</v>
      </c>
      <c r="I91" s="89">
        <f t="shared" si="2"/>
        <v>0</v>
      </c>
      <c r="J91" s="89">
        <f t="shared" si="3"/>
        <v>0</v>
      </c>
      <c r="K91" s="89">
        <f t="shared" si="4"/>
        <v>0</v>
      </c>
      <c r="L91" s="89">
        <f t="shared" si="7"/>
        <v>4.1343581967607313E-11</v>
      </c>
      <c r="M91" s="89"/>
      <c r="N91" s="90"/>
      <c r="O91" s="90"/>
      <c r="P91" s="87"/>
      <c r="Q91" s="92">
        <v>0</v>
      </c>
      <c r="R91" s="92">
        <v>0</v>
      </c>
      <c r="S91" s="87" t="s">
        <v>54</v>
      </c>
      <c r="T91" s="87" t="s">
        <v>54</v>
      </c>
      <c r="U91" s="116"/>
      <c r="V91" s="116"/>
      <c r="W91" s="116"/>
      <c r="X91" s="116"/>
      <c r="Y91" s="116"/>
      <c r="Z91" s="116"/>
    </row>
    <row r="92" spans="1:26" s="115" customFormat="1" ht="12.75" customHeight="1">
      <c r="A92" s="116"/>
      <c r="B92" s="87">
        <v>54</v>
      </c>
      <c r="C92" s="88">
        <f t="shared" ca="1" si="0"/>
        <v>47332</v>
      </c>
      <c r="D92" s="121">
        <f t="shared" si="8"/>
        <v>0</v>
      </c>
      <c r="E92" s="129">
        <f t="shared" si="1"/>
        <v>-6.9663935615418314E-13</v>
      </c>
      <c r="F92" s="124"/>
      <c r="G92" s="89"/>
      <c r="H92" s="89">
        <f t="shared" si="6"/>
        <v>6.9663935615418314E-13</v>
      </c>
      <c r="I92" s="89">
        <f t="shared" si="2"/>
        <v>0</v>
      </c>
      <c r="J92" s="89">
        <f t="shared" si="3"/>
        <v>0</v>
      </c>
      <c r="K92" s="89">
        <f t="shared" si="4"/>
        <v>0</v>
      </c>
      <c r="L92" s="89">
        <f t="shared" si="7"/>
        <v>4.2040221323761493E-11</v>
      </c>
      <c r="M92" s="89"/>
      <c r="N92" s="90"/>
      <c r="O92" s="90"/>
      <c r="P92" s="87"/>
      <c r="Q92" s="92">
        <v>0</v>
      </c>
      <c r="R92" s="92">
        <v>0</v>
      </c>
      <c r="S92" s="87" t="s">
        <v>54</v>
      </c>
      <c r="T92" s="87" t="s">
        <v>54</v>
      </c>
      <c r="U92" s="116"/>
      <c r="V92" s="116"/>
      <c r="W92" s="116"/>
      <c r="X92" s="116"/>
      <c r="Y92" s="116"/>
      <c r="Z92" s="116"/>
    </row>
    <row r="93" spans="1:26" s="115" customFormat="1" ht="12.75" customHeight="1">
      <c r="A93" s="116"/>
      <c r="B93" s="87">
        <v>55</v>
      </c>
      <c r="C93" s="88">
        <f t="shared" ca="1" si="0"/>
        <v>47363</v>
      </c>
      <c r="D93" s="121">
        <f t="shared" si="8"/>
        <v>0</v>
      </c>
      <c r="E93" s="129">
        <f t="shared" si="1"/>
        <v>-7.0837772930538114E-13</v>
      </c>
      <c r="F93" s="124"/>
      <c r="G93" s="89"/>
      <c r="H93" s="89">
        <f t="shared" si="6"/>
        <v>7.0837772930538114E-13</v>
      </c>
      <c r="I93" s="89">
        <f t="shared" si="2"/>
        <v>0</v>
      </c>
      <c r="J93" s="89">
        <f t="shared" si="3"/>
        <v>0</v>
      </c>
      <c r="K93" s="89">
        <f t="shared" si="4"/>
        <v>0</v>
      </c>
      <c r="L93" s="89">
        <f t="shared" si="7"/>
        <v>4.2748599053066874E-11</v>
      </c>
      <c r="M93" s="89"/>
      <c r="N93" s="90"/>
      <c r="O93" s="90"/>
      <c r="P93" s="87"/>
      <c r="Q93" s="92">
        <v>0</v>
      </c>
      <c r="R93" s="92">
        <v>0</v>
      </c>
      <c r="S93" s="87" t="s">
        <v>54</v>
      </c>
      <c r="T93" s="87" t="s">
        <v>54</v>
      </c>
      <c r="U93" s="116"/>
      <c r="V93" s="116"/>
      <c r="W93" s="116"/>
      <c r="X93" s="116"/>
      <c r="Y93" s="116"/>
      <c r="Z93" s="116"/>
    </row>
    <row r="94" spans="1:26" s="115" customFormat="1" ht="12.75" customHeight="1">
      <c r="A94" s="116"/>
      <c r="B94" s="87">
        <v>56</v>
      </c>
      <c r="C94" s="88">
        <f t="shared" ca="1" si="0"/>
        <v>47393</v>
      </c>
      <c r="D94" s="121">
        <f t="shared" si="8"/>
        <v>0</v>
      </c>
      <c r="E94" s="129">
        <f t="shared" si="1"/>
        <v>-7.2031389404417682E-13</v>
      </c>
      <c r="F94" s="124"/>
      <c r="G94" s="89"/>
      <c r="H94" s="89">
        <f t="shared" si="6"/>
        <v>7.2031389404417682E-13</v>
      </c>
      <c r="I94" s="89">
        <f t="shared" si="2"/>
        <v>0</v>
      </c>
      <c r="J94" s="89">
        <f t="shared" si="3"/>
        <v>0</v>
      </c>
      <c r="K94" s="89">
        <f t="shared" si="4"/>
        <v>0</v>
      </c>
      <c r="L94" s="89">
        <f t="shared" si="7"/>
        <v>4.3468912947111053E-11</v>
      </c>
      <c r="M94" s="89"/>
      <c r="N94" s="90"/>
      <c r="O94" s="90"/>
      <c r="P94" s="87"/>
      <c r="Q94" s="92">
        <v>0</v>
      </c>
      <c r="R94" s="92">
        <v>0</v>
      </c>
      <c r="S94" s="87" t="s">
        <v>54</v>
      </c>
      <c r="T94" s="87" t="s">
        <v>54</v>
      </c>
      <c r="U94" s="116"/>
      <c r="V94" s="116"/>
      <c r="W94" s="116"/>
      <c r="X94" s="116"/>
      <c r="Y94" s="116"/>
      <c r="Z94" s="116"/>
    </row>
    <row r="95" spans="1:26" s="115" customFormat="1" ht="12.75" customHeight="1">
      <c r="A95" s="116"/>
      <c r="B95" s="87">
        <v>57</v>
      </c>
      <c r="C95" s="88">
        <f t="shared" ca="1" si="0"/>
        <v>47424</v>
      </c>
      <c r="D95" s="121">
        <f t="shared" si="8"/>
        <v>0</v>
      </c>
      <c r="E95" s="129">
        <f t="shared" si="1"/>
        <v>-7.324511831588212E-13</v>
      </c>
      <c r="F95" s="124"/>
      <c r="G95" s="89"/>
      <c r="H95" s="89">
        <f t="shared" si="6"/>
        <v>7.324511831588212E-13</v>
      </c>
      <c r="I95" s="89">
        <f t="shared" si="2"/>
        <v>0</v>
      </c>
      <c r="J95" s="89">
        <f t="shared" si="3"/>
        <v>0</v>
      </c>
      <c r="K95" s="89">
        <f t="shared" si="4"/>
        <v>0</v>
      </c>
      <c r="L95" s="89">
        <f t="shared" si="7"/>
        <v>4.4201364130269875E-11</v>
      </c>
      <c r="M95" s="89"/>
      <c r="N95" s="90"/>
      <c r="O95" s="90"/>
      <c r="P95" s="87"/>
      <c r="Q95" s="92">
        <v>0</v>
      </c>
      <c r="R95" s="92">
        <v>0</v>
      </c>
      <c r="S95" s="87" t="s">
        <v>54</v>
      </c>
      <c r="T95" s="87" t="s">
        <v>54</v>
      </c>
      <c r="U95" s="116"/>
      <c r="V95" s="116"/>
      <c r="W95" s="116"/>
      <c r="X95" s="116"/>
      <c r="Y95" s="116"/>
      <c r="Z95" s="116"/>
    </row>
    <row r="96" spans="1:26" s="115" customFormat="1" ht="12.75" customHeight="1">
      <c r="A96" s="116"/>
      <c r="B96" s="87">
        <v>58</v>
      </c>
      <c r="C96" s="88">
        <f t="shared" ca="1" si="0"/>
        <v>47454</v>
      </c>
      <c r="D96" s="121">
        <f t="shared" si="8"/>
        <v>0</v>
      </c>
      <c r="E96" s="129">
        <f t="shared" si="1"/>
        <v>-7.4479298559504739E-13</v>
      </c>
      <c r="F96" s="124"/>
      <c r="G96" s="89"/>
      <c r="H96" s="89">
        <f t="shared" si="6"/>
        <v>7.4479298559504739E-13</v>
      </c>
      <c r="I96" s="89">
        <f t="shared" si="2"/>
        <v>0</v>
      </c>
      <c r="J96" s="89">
        <f t="shared" si="3"/>
        <v>0</v>
      </c>
      <c r="K96" s="89">
        <f t="shared" si="4"/>
        <v>0</v>
      </c>
      <c r="L96" s="89">
        <f t="shared" si="7"/>
        <v>4.4946157115864922E-11</v>
      </c>
      <c r="M96" s="89"/>
      <c r="N96" s="90"/>
      <c r="O96" s="90"/>
      <c r="P96" s="87"/>
      <c r="Q96" s="92">
        <v>0</v>
      </c>
      <c r="R96" s="92">
        <v>0</v>
      </c>
      <c r="S96" s="87" t="s">
        <v>54</v>
      </c>
      <c r="T96" s="87" t="s">
        <v>54</v>
      </c>
      <c r="U96" s="116"/>
      <c r="V96" s="116"/>
      <c r="W96" s="116"/>
      <c r="X96" s="116"/>
      <c r="Y96" s="116"/>
      <c r="Z96" s="116"/>
    </row>
    <row r="97" spans="1:26" s="115" customFormat="1" ht="12.75" customHeight="1">
      <c r="A97" s="116"/>
      <c r="B97" s="87">
        <v>59</v>
      </c>
      <c r="C97" s="88">
        <f t="shared" ca="1" si="0"/>
        <v>47485</v>
      </c>
      <c r="D97" s="121">
        <f t="shared" si="8"/>
        <v>0</v>
      </c>
      <c r="E97" s="129">
        <f t="shared" si="1"/>
        <v>-7.5734274740232386E-13</v>
      </c>
      <c r="F97" s="124"/>
      <c r="G97" s="89"/>
      <c r="H97" s="89">
        <f t="shared" si="6"/>
        <v>7.5734274740232386E-13</v>
      </c>
      <c r="I97" s="89">
        <f t="shared" si="2"/>
        <v>0</v>
      </c>
      <c r="J97" s="89">
        <f t="shared" si="3"/>
        <v>0</v>
      </c>
      <c r="K97" s="89">
        <f t="shared" si="4"/>
        <v>0</v>
      </c>
      <c r="L97" s="89">
        <f t="shared" si="7"/>
        <v>4.5703499863267244E-11</v>
      </c>
      <c r="M97" s="89"/>
      <c r="N97" s="90"/>
      <c r="O97" s="90"/>
      <c r="P97" s="87"/>
      <c r="Q97" s="92">
        <v>0</v>
      </c>
      <c r="R97" s="92">
        <v>0</v>
      </c>
      <c r="S97" s="87" t="s">
        <v>54</v>
      </c>
      <c r="T97" s="87" t="s">
        <v>54</v>
      </c>
      <c r="U97" s="116"/>
      <c r="V97" s="116"/>
      <c r="W97" s="116"/>
      <c r="X97" s="116"/>
      <c r="Y97" s="116"/>
      <c r="Z97" s="116"/>
    </row>
    <row r="98" spans="1:26" s="115" customFormat="1" ht="12.75" customHeight="1">
      <c r="A98" s="116"/>
      <c r="B98" s="87">
        <v>60</v>
      </c>
      <c r="C98" s="88">
        <f t="shared" ca="1" si="0"/>
        <v>47516</v>
      </c>
      <c r="D98" s="121">
        <f t="shared" si="8"/>
        <v>0</v>
      </c>
      <c r="E98" s="129">
        <f t="shared" si="1"/>
        <v>-7.7010397269605309E-13</v>
      </c>
      <c r="F98" s="124"/>
      <c r="G98" s="89"/>
      <c r="H98" s="89">
        <f t="shared" si="6"/>
        <v>7.7010397269605309E-13</v>
      </c>
      <c r="I98" s="89">
        <f t="shared" si="2"/>
        <v>0</v>
      </c>
      <c r="J98" s="89">
        <f t="shared" si="3"/>
        <v>0</v>
      </c>
      <c r="K98" s="89">
        <f t="shared" si="4"/>
        <v>0</v>
      </c>
      <c r="L98" s="89">
        <f t="shared" si="7"/>
        <v>4.6473603835963294E-11</v>
      </c>
      <c r="M98" s="89"/>
      <c r="N98" s="90"/>
      <c r="O98" s="90"/>
      <c r="P98" s="87"/>
      <c r="Q98" s="92">
        <v>0</v>
      </c>
      <c r="R98" s="92">
        <v>0</v>
      </c>
      <c r="S98" s="87" t="s">
        <v>54</v>
      </c>
      <c r="T98" s="87" t="s">
        <v>54</v>
      </c>
      <c r="U98" s="116"/>
      <c r="V98" s="116"/>
      <c r="W98" s="116"/>
      <c r="X98" s="116"/>
      <c r="Y98" s="116"/>
      <c r="Z98" s="116"/>
    </row>
    <row r="99" spans="1:26" ht="15" customHeight="1" thickBot="1">
      <c r="A99" s="21"/>
      <c r="B99" s="198" t="s">
        <v>55</v>
      </c>
      <c r="C99" s="185"/>
      <c r="D99" s="122">
        <f>SUM(D39:D98)</f>
        <v>306020.04634181608</v>
      </c>
      <c r="E99" s="128">
        <f>SUM(E39:G98)</f>
        <v>249999.99999999997</v>
      </c>
      <c r="F99" s="125"/>
      <c r="G99" s="94"/>
      <c r="H99" s="94">
        <f>SUM(H39:H98)</f>
        <v>56020.046341816094</v>
      </c>
      <c r="I99" s="94">
        <f t="shared" ref="I99:K99" si="9">SUM(I39:I86)</f>
        <v>0</v>
      </c>
      <c r="J99" s="94">
        <f t="shared" si="9"/>
        <v>0</v>
      </c>
      <c r="K99" s="94">
        <f t="shared" si="9"/>
        <v>306020.04634181608</v>
      </c>
      <c r="L99" s="94"/>
      <c r="M99" s="94"/>
      <c r="N99" s="95"/>
      <c r="O99" s="95"/>
      <c r="P99" s="96"/>
      <c r="Q99" s="97">
        <f>Q38</f>
        <v>3750</v>
      </c>
      <c r="R99" s="97">
        <v>0</v>
      </c>
      <c r="S99" s="98">
        <f ca="1">E31</f>
        <v>0.23997638821601863</v>
      </c>
      <c r="T99" s="94">
        <f>E33</f>
        <v>309770.04634181608</v>
      </c>
      <c r="U99" s="21"/>
      <c r="V99" s="21"/>
      <c r="W99" s="21"/>
      <c r="X99" s="21"/>
      <c r="Y99" s="21"/>
      <c r="Z99" s="21"/>
    </row>
    <row r="100" spans="1:26" ht="15" hidden="1" customHeight="1">
      <c r="A100" s="21"/>
      <c r="B100" s="63"/>
      <c r="C100" s="63"/>
      <c r="D100" s="63"/>
      <c r="E100" s="126"/>
      <c r="F100" s="99"/>
      <c r="G100" s="99"/>
      <c r="H100" s="99"/>
      <c r="I100" s="99"/>
      <c r="J100" s="99"/>
      <c r="K100" s="99"/>
      <c r="L100" s="99"/>
      <c r="M100" s="99"/>
      <c r="N100" s="99"/>
      <c r="O100" s="27"/>
      <c r="P100" s="27"/>
      <c r="Q100" s="27"/>
      <c r="R100" s="63"/>
      <c r="S100" s="63"/>
      <c r="T100" s="63"/>
      <c r="U100" s="21"/>
      <c r="V100" s="21"/>
      <c r="W100" s="21"/>
      <c r="X100" s="21"/>
      <c r="Y100" s="21"/>
      <c r="Z100" s="21"/>
    </row>
    <row r="101" spans="1:26" ht="15" hidden="1" customHeight="1">
      <c r="A101" s="21"/>
      <c r="B101" s="63"/>
      <c r="C101" s="199" t="s">
        <v>56</v>
      </c>
      <c r="D101" s="184"/>
      <c r="E101" s="184"/>
      <c r="F101" s="184"/>
      <c r="G101" s="184"/>
      <c r="H101" s="184"/>
      <c r="I101" s="184"/>
      <c r="J101" s="185"/>
      <c r="K101" s="100">
        <f>D99-E11+E12+J99</f>
        <v>56020.04634181608</v>
      </c>
      <c r="L101" s="101"/>
      <c r="M101" s="63"/>
      <c r="N101" s="63"/>
      <c r="O101" s="27"/>
      <c r="P101" s="27"/>
      <c r="Q101" s="27"/>
      <c r="R101" s="63"/>
      <c r="S101" s="63"/>
      <c r="T101" s="63"/>
      <c r="U101" s="21"/>
      <c r="V101" s="21"/>
      <c r="W101" s="21"/>
      <c r="X101" s="21"/>
      <c r="Y101" s="21"/>
      <c r="Z101" s="21"/>
    </row>
    <row r="102" spans="1:26" ht="15" hidden="1" customHeight="1" thickBot="1">
      <c r="A102" s="21"/>
      <c r="B102" s="22"/>
      <c r="C102" s="22"/>
      <c r="D102" s="22"/>
      <c r="E102" s="200" t="s">
        <v>57</v>
      </c>
      <c r="F102" s="173"/>
      <c r="G102" s="173"/>
      <c r="H102" s="173"/>
      <c r="I102" s="173"/>
      <c r="J102" s="201"/>
      <c r="K102" s="102">
        <f ca="1">XIRR(D38:D98,C38:C98)</f>
        <v>0.23997638821601863</v>
      </c>
      <c r="L102" s="102"/>
      <c r="M102" s="22"/>
      <c r="N102" s="22"/>
      <c r="O102" s="103"/>
      <c r="P102" s="28"/>
      <c r="Q102" s="28"/>
      <c r="R102" s="22"/>
      <c r="S102" s="22"/>
      <c r="T102" s="22"/>
      <c r="U102" s="21"/>
      <c r="V102" s="21"/>
      <c r="W102" s="21"/>
      <c r="X102" s="21"/>
      <c r="Y102" s="21"/>
      <c r="Z102" s="21"/>
    </row>
    <row r="103" spans="1:26" ht="14.25" hidden="1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104">
        <f>K101/E11</f>
        <v>0.22408018536726432</v>
      </c>
      <c r="L103" s="21"/>
      <c r="M103" s="21"/>
      <c r="N103" s="21"/>
      <c r="O103" s="105"/>
      <c r="P103" s="43"/>
      <c r="Q103" s="43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hidden="1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105"/>
      <c r="P104" s="43"/>
      <c r="Q104" s="43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>
      <c r="A105" s="21"/>
      <c r="B105" s="21"/>
      <c r="C105" s="21"/>
      <c r="D105" s="21"/>
      <c r="E105" s="21"/>
      <c r="F105" s="21"/>
      <c r="G105" s="21"/>
      <c r="H105" s="21"/>
      <c r="I105" s="106"/>
      <c r="J105" s="21"/>
      <c r="K105" s="21"/>
      <c r="L105" s="21"/>
      <c r="M105" s="21"/>
      <c r="N105" s="21"/>
      <c r="O105" s="105"/>
      <c r="P105" s="43"/>
      <c r="Q105" s="43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105"/>
      <c r="P106" s="43"/>
      <c r="Q106" s="43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105"/>
      <c r="P107" s="43"/>
      <c r="Q107" s="43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105"/>
      <c r="P108" s="43"/>
      <c r="Q108" s="43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105"/>
      <c r="P109" s="43"/>
      <c r="Q109" s="43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105"/>
      <c r="P110" s="43"/>
      <c r="Q110" s="43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105"/>
      <c r="P111" s="43"/>
      <c r="Q111" s="43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105"/>
      <c r="P112" s="43"/>
      <c r="Q112" s="43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105"/>
      <c r="P113" s="43"/>
      <c r="Q113" s="43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105"/>
      <c r="P114" s="43"/>
      <c r="Q114" s="43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105"/>
      <c r="P115" s="43"/>
      <c r="Q115" s="43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105"/>
      <c r="P116" s="43"/>
      <c r="Q116" s="43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105"/>
      <c r="P117" s="43"/>
      <c r="Q117" s="43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105"/>
      <c r="P118" s="43"/>
      <c r="Q118" s="43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105"/>
      <c r="P119" s="43"/>
      <c r="Q119" s="43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2.75" customHeight="1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2.75" customHeight="1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spans="1:26" ht="12.75" customHeight="1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  <row r="1004" spans="1:26" ht="12.75" customHeight="1">
      <c r="A1004" s="21"/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</row>
    <row r="1005" spans="1:26" ht="12.75" customHeight="1">
      <c r="A1005" s="21"/>
      <c r="B1005" s="21"/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</row>
    <row r="1006" spans="1:26" ht="12.75" customHeight="1">
      <c r="A1006" s="21"/>
      <c r="B1006" s="21"/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</row>
    <row r="1007" spans="1:26" ht="12.75" customHeight="1">
      <c r="A1007" s="21"/>
      <c r="B1007" s="21"/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</row>
    <row r="1008" spans="1:26" ht="12.75" customHeight="1">
      <c r="A1008" s="21"/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</row>
    <row r="1009" spans="1:26" ht="12.75" customHeight="1">
      <c r="A1009" s="21"/>
      <c r="B1009" s="21"/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</row>
    <row r="1010" spans="1:26" ht="12.75" customHeight="1">
      <c r="A1010" s="21"/>
      <c r="B1010" s="21"/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</row>
    <row r="1011" spans="1:26" ht="12.75" customHeight="1">
      <c r="A1011" s="21"/>
      <c r="B1011" s="21"/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</row>
    <row r="1012" spans="1:26" ht="12.75" customHeight="1">
      <c r="A1012" s="21"/>
      <c r="B1012" s="21"/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</row>
    <row r="1013" spans="1:26" ht="12.75" customHeight="1">
      <c r="A1013" s="21"/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</row>
    <row r="1014" spans="1:26" ht="12.75" customHeight="1">
      <c r="A1014" s="21"/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</row>
  </sheetData>
  <sheetProtection algorithmName="SHA-512" hashValue="u5WUGkjnJTng5MAiKnufU7tUI2TNs/OyW5bWdEJvB9HuOIBzDBiL3HZ0v7mEyK3ipfYbMP0aCFkksBTjCQBmbQ==" saltValue="twGw51cPfDvzbc+V3NIj6A==" spinCount="100000" sheet="1" objects="1" scenarios="1"/>
  <mergeCells count="39">
    <mergeCell ref="B99:C99"/>
    <mergeCell ref="C101:J101"/>
    <mergeCell ref="E102:J102"/>
    <mergeCell ref="B31:D31"/>
    <mergeCell ref="B32:D32"/>
    <mergeCell ref="B33:D33"/>
    <mergeCell ref="B36:B37"/>
    <mergeCell ref="C36:C37"/>
    <mergeCell ref="D36:D37"/>
    <mergeCell ref="E36:E37"/>
    <mergeCell ref="B30:D30"/>
    <mergeCell ref="S36:S37"/>
    <mergeCell ref="T36:T37"/>
    <mergeCell ref="H36:H37"/>
    <mergeCell ref="I36:I37"/>
    <mergeCell ref="J36:J37"/>
    <mergeCell ref="K36:K37"/>
    <mergeCell ref="L36:L37"/>
    <mergeCell ref="Q36:Q37"/>
    <mergeCell ref="R36:R37"/>
    <mergeCell ref="B16:E16"/>
    <mergeCell ref="B17:E17"/>
    <mergeCell ref="B19:D19"/>
    <mergeCell ref="B22:D22"/>
    <mergeCell ref="C25:D25"/>
    <mergeCell ref="B20:D20"/>
    <mergeCell ref="B21:D21"/>
    <mergeCell ref="R13:S13"/>
    <mergeCell ref="T13:U13"/>
    <mergeCell ref="V13:W13"/>
    <mergeCell ref="X13:Y13"/>
    <mergeCell ref="C1:M1"/>
    <mergeCell ref="E4:I4"/>
    <mergeCell ref="E5:I5"/>
    <mergeCell ref="B7:E7"/>
    <mergeCell ref="B8:E8"/>
    <mergeCell ref="B9:E9"/>
    <mergeCell ref="B11:D11"/>
    <mergeCell ref="B13:D13"/>
  </mergeCells>
  <dataValidations xWindow="588" yWindow="482" count="5">
    <dataValidation allowBlank="1" showInputMessage="1" showErrorMessage="1" prompt="Мінімальна сума кредиту = 20 000грн._x000a_Максимальна сума кредиту = 480 000грн." sqref="E11" xr:uid="{00000000-0002-0000-0100-000000000000}"/>
    <dataValidation type="list" allowBlank="1" showErrorMessage="1" sqref="E4" xr:uid="{00000000-0002-0000-0100-000001000000}">
      <formula1>"Персональный кредит"</formula1>
    </dataValidation>
    <dataValidation type="list" allowBlank="1" showErrorMessage="1" sqref="E5" xr:uid="{00000000-0002-0000-0100-000002000000}">
      <formula1>#REF!</formula1>
    </dataValidation>
    <dataValidation type="list" allowBlank="1" showErrorMessage="1" sqref="E13" xr:uid="{00000000-0002-0000-0100-000003000000}">
      <formula1>$P$24:$P$32</formula1>
    </dataValidation>
    <dataValidation type="list" allowBlank="1" showErrorMessage="1" sqref="F13:G13 E25:G25" xr:uid="{00000000-0002-0000-0100-000004000000}">
      <formula1>$P$24:$P$33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Коваль</dc:creator>
  <cp:lastModifiedBy>Король Анастасія Віталіївна</cp:lastModifiedBy>
  <dcterms:created xsi:type="dcterms:W3CDTF">2022-12-19T14:31:58Z</dcterms:created>
  <dcterms:modified xsi:type="dcterms:W3CDTF">2025-01-30T15:13:00Z</dcterms:modified>
</cp:coreProperties>
</file>