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shishchuk\Downloads\"/>
    </mc:Choice>
  </mc:AlternateContent>
  <xr:revisionPtr revIDLastSave="0" documentId="8_{4C8AF400-0324-4BAE-B489-18248118E610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Лист1" sheetId="1" state="hidden" r:id="rId1"/>
    <sheet name="Лист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qc74I4F/Weeo+HAGYhw70RfccZh6Kt/FaUF/4uMDgj8="/>
    </ext>
  </extLst>
</workbook>
</file>

<file path=xl/calcChain.xml><?xml version="1.0" encoding="utf-8"?>
<calcChain xmlns="http://schemas.openxmlformats.org/spreadsheetml/2006/main">
  <c r="I87" i="2" l="1"/>
  <c r="I88" i="2"/>
  <c r="I89" i="2"/>
  <c r="I90" i="2"/>
  <c r="I91" i="2"/>
  <c r="I92" i="2"/>
  <c r="I93" i="2"/>
  <c r="I94" i="2"/>
  <c r="I95" i="2"/>
  <c r="I96" i="2"/>
  <c r="I97" i="2"/>
  <c r="I98" i="2"/>
  <c r="E21" i="2" l="1"/>
  <c r="I39" i="2"/>
  <c r="H39" i="2"/>
  <c r="K38" i="2"/>
  <c r="E38" i="2"/>
  <c r="C38" i="2"/>
  <c r="E26" i="2"/>
  <c r="E27" i="2" s="1"/>
  <c r="I12" i="2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16" i="1"/>
  <c r="D15" i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Q8" i="1"/>
  <c r="E15" i="1" s="1"/>
  <c r="D7" i="1"/>
  <c r="D9" i="1" s="1"/>
  <c r="D8" i="1" s="1"/>
  <c r="D6" i="1"/>
  <c r="C39" i="2" l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Q38" i="2"/>
  <c r="Q99" i="2" s="1"/>
  <c r="D38" i="2"/>
  <c r="I85" i="2"/>
  <c r="I75" i="2"/>
  <c r="I86" i="2"/>
  <c r="I79" i="2"/>
  <c r="I81" i="2"/>
  <c r="I77" i="2"/>
  <c r="I82" i="2"/>
  <c r="I78" i="2"/>
  <c r="I83" i="2"/>
  <c r="I76" i="2"/>
  <c r="I80" i="2"/>
  <c r="I84" i="2"/>
  <c r="C15" i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D10" i="1"/>
  <c r="F19" i="2"/>
  <c r="E30" i="2" s="1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D88" i="2" l="1"/>
  <c r="J88" i="2" s="1"/>
  <c r="K88" i="2" s="1"/>
  <c r="D92" i="2"/>
  <c r="J92" i="2" s="1"/>
  <c r="K92" i="2" s="1"/>
  <c r="D96" i="2"/>
  <c r="J96" i="2" s="1"/>
  <c r="K96" i="2" s="1"/>
  <c r="D89" i="2"/>
  <c r="J89" i="2" s="1"/>
  <c r="K89" i="2" s="1"/>
  <c r="D97" i="2"/>
  <c r="J97" i="2" s="1"/>
  <c r="K97" i="2" s="1"/>
  <c r="D91" i="2"/>
  <c r="J91" i="2" s="1"/>
  <c r="K91" i="2" s="1"/>
  <c r="D93" i="2"/>
  <c r="J93" i="2" s="1"/>
  <c r="K93" i="2" s="1"/>
  <c r="D90" i="2"/>
  <c r="J90" i="2" s="1"/>
  <c r="K90" i="2" s="1"/>
  <c r="D94" i="2"/>
  <c r="J94" i="2" s="1"/>
  <c r="K94" i="2" s="1"/>
  <c r="D98" i="2"/>
  <c r="J98" i="2" s="1"/>
  <c r="K98" i="2" s="1"/>
  <c r="D87" i="2"/>
  <c r="J87" i="2" s="1"/>
  <c r="K87" i="2" s="1"/>
  <c r="D95" i="2"/>
  <c r="J95" i="2" s="1"/>
  <c r="K95" i="2" s="1"/>
  <c r="D85" i="2"/>
  <c r="J85" i="2" s="1"/>
  <c r="K85" i="2" s="1"/>
  <c r="D86" i="2"/>
  <c r="J86" i="2" s="1"/>
  <c r="K86" i="2" s="1"/>
  <c r="D84" i="2"/>
  <c r="J84" i="2" s="1"/>
  <c r="K84" i="2" s="1"/>
  <c r="D82" i="2"/>
  <c r="J82" i="2" s="1"/>
  <c r="K82" i="2" s="1"/>
  <c r="D80" i="2"/>
  <c r="J80" i="2" s="1"/>
  <c r="K80" i="2" s="1"/>
  <c r="D78" i="2"/>
  <c r="J78" i="2" s="1"/>
  <c r="K78" i="2" s="1"/>
  <c r="D76" i="2"/>
  <c r="J76" i="2" s="1"/>
  <c r="K76" i="2" s="1"/>
  <c r="D83" i="2"/>
  <c r="J83" i="2" s="1"/>
  <c r="K83" i="2" s="1"/>
  <c r="D81" i="2"/>
  <c r="J81" i="2" s="1"/>
  <c r="K81" i="2" s="1"/>
  <c r="D79" i="2"/>
  <c r="J79" i="2" s="1"/>
  <c r="K79" i="2" s="1"/>
  <c r="D77" i="2"/>
  <c r="J77" i="2" s="1"/>
  <c r="K77" i="2" s="1"/>
  <c r="D75" i="2"/>
  <c r="J75" i="2" s="1"/>
  <c r="K75" i="2" s="1"/>
  <c r="I99" i="2"/>
  <c r="D73" i="2"/>
  <c r="D71" i="2"/>
  <c r="D69" i="2"/>
  <c r="D67" i="2"/>
  <c r="D65" i="2"/>
  <c r="D63" i="2"/>
  <c r="D61" i="2"/>
  <c r="D59" i="2"/>
  <c r="D57" i="2"/>
  <c r="D55" i="2"/>
  <c r="D53" i="2"/>
  <c r="D51" i="2"/>
  <c r="D49" i="2"/>
  <c r="D47" i="2"/>
  <c r="D45" i="2"/>
  <c r="D43" i="2"/>
  <c r="D41" i="2"/>
  <c r="D39" i="2"/>
  <c r="D74" i="2"/>
  <c r="D72" i="2"/>
  <c r="D70" i="2"/>
  <c r="D68" i="2"/>
  <c r="D66" i="2"/>
  <c r="D64" i="2"/>
  <c r="D62" i="2"/>
  <c r="D60" i="2"/>
  <c r="D58" i="2"/>
  <c r="D56" i="2"/>
  <c r="D54" i="2"/>
  <c r="D52" i="2"/>
  <c r="D50" i="2"/>
  <c r="D48" i="2"/>
  <c r="D46" i="2"/>
  <c r="D44" i="2"/>
  <c r="D42" i="2"/>
  <c r="D40" i="2"/>
  <c r="D99" i="2" l="1"/>
  <c r="K102" i="2"/>
  <c r="E31" i="2" s="1"/>
  <c r="S99" i="2" s="1"/>
  <c r="J40" i="2"/>
  <c r="K40" i="2" s="1"/>
  <c r="J48" i="2"/>
  <c r="K48" i="2" s="1"/>
  <c r="J56" i="2"/>
  <c r="K56" i="2" s="1"/>
  <c r="J64" i="2"/>
  <c r="K64" i="2" s="1"/>
  <c r="J72" i="2"/>
  <c r="K72" i="2" s="1"/>
  <c r="J43" i="2"/>
  <c r="K43" i="2" s="1"/>
  <c r="J51" i="2"/>
  <c r="K51" i="2" s="1"/>
  <c r="J59" i="2"/>
  <c r="K59" i="2" s="1"/>
  <c r="J67" i="2"/>
  <c r="K67" i="2" s="1"/>
  <c r="J42" i="2"/>
  <c r="K42" i="2" s="1"/>
  <c r="J50" i="2"/>
  <c r="K50" i="2" s="1"/>
  <c r="J58" i="2"/>
  <c r="K58" i="2" s="1"/>
  <c r="J66" i="2"/>
  <c r="K66" i="2" s="1"/>
  <c r="J74" i="2"/>
  <c r="K74" i="2" s="1"/>
  <c r="J45" i="2"/>
  <c r="K45" i="2" s="1"/>
  <c r="J53" i="2"/>
  <c r="K53" i="2" s="1"/>
  <c r="J61" i="2"/>
  <c r="K61" i="2" s="1"/>
  <c r="J69" i="2"/>
  <c r="K69" i="2" s="1"/>
  <c r="J44" i="2"/>
  <c r="K44" i="2" s="1"/>
  <c r="J52" i="2"/>
  <c r="K52" i="2" s="1"/>
  <c r="J60" i="2"/>
  <c r="K60" i="2" s="1"/>
  <c r="J68" i="2"/>
  <c r="K68" i="2" s="1"/>
  <c r="E33" i="2"/>
  <c r="E39" i="2"/>
  <c r="J39" i="2"/>
  <c r="J47" i="2"/>
  <c r="K47" i="2" s="1"/>
  <c r="J55" i="2"/>
  <c r="K55" i="2" s="1"/>
  <c r="J63" i="2"/>
  <c r="K63" i="2" s="1"/>
  <c r="J71" i="2"/>
  <c r="K71" i="2" s="1"/>
  <c r="J46" i="2"/>
  <c r="K46" i="2" s="1"/>
  <c r="J54" i="2"/>
  <c r="K54" i="2" s="1"/>
  <c r="J62" i="2"/>
  <c r="K62" i="2" s="1"/>
  <c r="J70" i="2"/>
  <c r="K70" i="2" s="1"/>
  <c r="J41" i="2"/>
  <c r="K41" i="2" s="1"/>
  <c r="J49" i="2"/>
  <c r="K49" i="2" s="1"/>
  <c r="J57" i="2"/>
  <c r="K57" i="2" s="1"/>
  <c r="J65" i="2"/>
  <c r="K65" i="2" s="1"/>
  <c r="J73" i="2"/>
  <c r="K73" i="2" s="1"/>
  <c r="J99" i="2" l="1"/>
  <c r="K101" i="2" s="1"/>
  <c r="K103" i="2" s="1"/>
  <c r="K39" i="2"/>
  <c r="K99" i="2" s="1"/>
  <c r="L39" i="2"/>
  <c r="H40" i="2" l="1"/>
  <c r="T99" i="2"/>
  <c r="E32" i="2"/>
  <c r="E40" i="2" l="1"/>
  <c r="L40" i="2" l="1"/>
  <c r="H41" i="2" l="1"/>
  <c r="E41" i="2" l="1"/>
  <c r="L41" i="2" l="1"/>
  <c r="H42" i="2" l="1"/>
  <c r="E42" i="2" l="1"/>
  <c r="L42" i="2" l="1"/>
  <c r="H43" i="2" l="1"/>
  <c r="E43" i="2" s="1"/>
  <c r="L43" i="2" l="1"/>
  <c r="H44" i="2" l="1"/>
  <c r="E44" i="2" s="1"/>
  <c r="L44" i="2" s="1"/>
  <c r="H45" i="2" l="1"/>
  <c r="E45" i="2" s="1"/>
  <c r="L45" i="2" s="1"/>
  <c r="H46" i="2" l="1"/>
  <c r="E46" i="2" s="1"/>
  <c r="L46" i="2" s="1"/>
  <c r="H47" i="2" l="1"/>
  <c r="E47" i="2" s="1"/>
  <c r="L47" i="2" s="1"/>
  <c r="H48" i="2" l="1"/>
  <c r="E48" i="2" s="1"/>
  <c r="L48" i="2" s="1"/>
  <c r="H49" i="2" l="1"/>
  <c r="E49" i="2" s="1"/>
  <c r="L49" i="2" s="1"/>
  <c r="H50" i="2" l="1"/>
  <c r="E50" i="2" s="1"/>
  <c r="L50" i="2" s="1"/>
  <c r="H51" i="2" l="1"/>
  <c r="E51" i="2" s="1"/>
  <c r="L51" i="2" s="1"/>
  <c r="H52" i="2" l="1"/>
  <c r="E52" i="2" s="1"/>
  <c r="L52" i="2" s="1"/>
  <c r="H53" i="2" l="1"/>
  <c r="E53" i="2" s="1"/>
  <c r="L53" i="2" s="1"/>
  <c r="H54" i="2" l="1"/>
  <c r="E54" i="2" s="1"/>
  <c r="L54" i="2" s="1"/>
  <c r="H55" i="2" l="1"/>
  <c r="E55" i="2" s="1"/>
  <c r="L55" i="2" s="1"/>
  <c r="H56" i="2" l="1"/>
  <c r="E56" i="2" s="1"/>
  <c r="L56" i="2" s="1"/>
  <c r="H57" i="2" l="1"/>
  <c r="E57" i="2" s="1"/>
  <c r="L57" i="2" s="1"/>
  <c r="H58" i="2" l="1"/>
  <c r="E58" i="2" s="1"/>
  <c r="L58" i="2" s="1"/>
  <c r="H59" i="2" l="1"/>
  <c r="E59" i="2" s="1"/>
  <c r="L59" i="2" s="1"/>
  <c r="H60" i="2" l="1"/>
  <c r="E60" i="2" s="1"/>
  <c r="L60" i="2" s="1"/>
  <c r="H61" i="2" l="1"/>
  <c r="E61" i="2" s="1"/>
  <c r="L61" i="2" s="1"/>
  <c r="H62" i="2" l="1"/>
  <c r="E62" i="2" s="1"/>
  <c r="L62" i="2" s="1"/>
  <c r="H63" i="2" l="1"/>
  <c r="E63" i="2" s="1"/>
  <c r="L63" i="2" s="1"/>
  <c r="H64" i="2" l="1"/>
  <c r="E64" i="2" s="1"/>
  <c r="L64" i="2" s="1"/>
  <c r="H65" i="2" l="1"/>
  <c r="E65" i="2" s="1"/>
  <c r="L65" i="2" s="1"/>
  <c r="H66" i="2" l="1"/>
  <c r="E66" i="2" s="1"/>
  <c r="L66" i="2" s="1"/>
  <c r="H67" i="2" l="1"/>
  <c r="E67" i="2" s="1"/>
  <c r="L67" i="2" s="1"/>
  <c r="H68" i="2" l="1"/>
  <c r="E68" i="2" s="1"/>
  <c r="L68" i="2" s="1"/>
  <c r="H69" i="2" l="1"/>
  <c r="E69" i="2" s="1"/>
  <c r="L69" i="2" s="1"/>
  <c r="H70" i="2" l="1"/>
  <c r="E70" i="2" s="1"/>
  <c r="L70" i="2" s="1"/>
  <c r="H71" i="2" l="1"/>
  <c r="E71" i="2" s="1"/>
  <c r="L71" i="2" s="1"/>
  <c r="H72" i="2" l="1"/>
  <c r="E72" i="2" s="1"/>
  <c r="L72" i="2" s="1"/>
  <c r="H73" i="2" l="1"/>
  <c r="E73" i="2" s="1"/>
  <c r="L73" i="2" s="1"/>
  <c r="H74" i="2" l="1"/>
  <c r="E74" i="2" l="1"/>
  <c r="L74" i="2" s="1"/>
  <c r="H75" i="2" l="1"/>
  <c r="E75" i="2" s="1"/>
  <c r="L75" i="2" s="1"/>
  <c r="H76" i="2" l="1"/>
  <c r="E76" i="2" s="1"/>
  <c r="L76" i="2" s="1"/>
  <c r="H77" i="2" l="1"/>
  <c r="E77" i="2" s="1"/>
  <c r="L77" i="2" s="1"/>
  <c r="H78" i="2" l="1"/>
  <c r="E78" i="2" s="1"/>
  <c r="L78" i="2" s="1"/>
  <c r="H79" i="2" l="1"/>
  <c r="E79" i="2" s="1"/>
  <c r="L79" i="2" s="1"/>
  <c r="H80" i="2" l="1"/>
  <c r="E80" i="2" s="1"/>
  <c r="L80" i="2" s="1"/>
  <c r="H81" i="2" l="1"/>
  <c r="E81" i="2" s="1"/>
  <c r="L81" i="2" s="1"/>
  <c r="H82" i="2" l="1"/>
  <c r="E82" i="2" s="1"/>
  <c r="L82" i="2" s="1"/>
  <c r="H83" i="2" l="1"/>
  <c r="E83" i="2" s="1"/>
  <c r="L83" i="2" s="1"/>
  <c r="H84" i="2" l="1"/>
  <c r="E84" i="2" s="1"/>
  <c r="L84" i="2" s="1"/>
  <c r="H85" i="2" l="1"/>
  <c r="E85" i="2" s="1"/>
  <c r="L85" i="2" s="1"/>
  <c r="H86" i="2" l="1"/>
  <c r="E86" i="2" s="1"/>
  <c r="L86" i="2" l="1"/>
  <c r="H87" i="2" l="1"/>
  <c r="E87" i="2" s="1"/>
  <c r="L87" i="2" s="1"/>
  <c r="H88" i="2" s="1"/>
  <c r="E88" i="2" s="1"/>
  <c r="L88" i="2" s="1"/>
  <c r="H89" i="2" s="1"/>
  <c r="E89" i="2" s="1"/>
  <c r="L89" i="2" s="1"/>
  <c r="H90" i="2" s="1"/>
  <c r="E90" i="2" s="1"/>
  <c r="L90" i="2" s="1"/>
  <c r="H91" i="2" s="1"/>
  <c r="E91" i="2" s="1"/>
  <c r="L91" i="2" s="1"/>
  <c r="H92" i="2" s="1"/>
  <c r="E92" i="2" s="1"/>
  <c r="L92" i="2" s="1"/>
  <c r="H93" i="2" s="1"/>
  <c r="E93" i="2" s="1"/>
  <c r="L93" i="2" s="1"/>
  <c r="H94" i="2" s="1"/>
  <c r="E94" i="2" s="1"/>
  <c r="L94" i="2" s="1"/>
  <c r="H95" i="2" s="1"/>
  <c r="E95" i="2" s="1"/>
  <c r="L95" i="2" s="1"/>
  <c r="H96" i="2" s="1"/>
  <c r="E96" i="2" s="1"/>
  <c r="L96" i="2" s="1"/>
  <c r="H97" i="2" s="1"/>
  <c r="E97" i="2" s="1"/>
  <c r="L97" i="2" s="1"/>
  <c r="H98" i="2" s="1"/>
  <c r="E98" i="2" l="1"/>
  <c r="H99" i="2"/>
  <c r="L98" i="2" l="1"/>
  <c r="E99" i="2"/>
</calcChain>
</file>

<file path=xl/sharedStrings.xml><?xml version="1.0" encoding="utf-8"?>
<sst xmlns="http://schemas.openxmlformats.org/spreadsheetml/2006/main" count="197" uniqueCount="65">
  <si>
    <t>срок</t>
  </si>
  <si>
    <t>Вкажіть бажану суму кредиту</t>
  </si>
  <si>
    <t>Условия</t>
  </si>
  <si>
    <t>Вкажіть бажаний строк кредиту</t>
  </si>
  <si>
    <t>5000 - 50000</t>
  </si>
  <si>
    <t>Комиссия</t>
  </si>
  <si>
    <t>50000 - 100000</t>
  </si>
  <si>
    <t>Cross</t>
  </si>
  <si>
    <t>Сума кредиту</t>
  </si>
  <si>
    <t>Розмір платежу в місяць</t>
  </si>
  <si>
    <t>комиссия</t>
  </si>
  <si>
    <t>Переплата в місяць</t>
  </si>
  <si>
    <t>Загальні витрати за кредитом</t>
  </si>
  <si>
    <t>Загальна вартісь кредиту</t>
  </si>
  <si>
    <t>Реальна річна ставка</t>
  </si>
  <si>
    <t>Сума платежу за розрахунковий період</t>
  </si>
  <si>
    <t>Процент</t>
  </si>
  <si>
    <t>Комісія</t>
  </si>
  <si>
    <t>Погашення тіло кредиту</t>
  </si>
  <si>
    <t>Заборгованість</t>
  </si>
  <si>
    <t xml:space="preserve">Умови кредитування </t>
  </si>
  <si>
    <t>Продукт</t>
  </si>
  <si>
    <t>Персональный кредит</t>
  </si>
  <si>
    <t>Нік</t>
  </si>
  <si>
    <t>Калькулятор розрахунку загальної вартості кредиту*</t>
  </si>
  <si>
    <t xml:space="preserve">*Приклад розрахунку носить виключно інформаційний характер  </t>
  </si>
  <si>
    <t>Для отримання розрахунку необхідно заповнити поля, 
що відображені сірим кольором.</t>
  </si>
  <si>
    <t>Перший внесок</t>
  </si>
  <si>
    <t>Термін кредиту</t>
  </si>
  <si>
    <t>Одноразова комісія</t>
  </si>
  <si>
    <t>гривень</t>
  </si>
  <si>
    <t>Результат розрахунку*</t>
  </si>
  <si>
    <t>*Орієнтовно на дату розрахунку, конкретні умови кредитування будуть вказані в паспорті споживчого кредиту в день оформлення кредитної заявки</t>
  </si>
  <si>
    <t>Щомісячна комісія</t>
  </si>
  <si>
    <t>Процентна ставка</t>
  </si>
  <si>
    <t>Страхування</t>
  </si>
  <si>
    <t>Вкажіть термін кредиту</t>
  </si>
  <si>
    <t>Строк кредитування</t>
  </si>
  <si>
    <t>місяців</t>
  </si>
  <si>
    <t>Сума  платежу за розрахунковий період, грн</t>
  </si>
  <si>
    <t>Реальна річна ставка, %</t>
  </si>
  <si>
    <t>Загальні витрати за кредитом, грн</t>
  </si>
  <si>
    <t>Загальна вартість кредиту, грн</t>
  </si>
  <si>
    <t>№</t>
  </si>
  <si>
    <t>Дата платежу</t>
  </si>
  <si>
    <t>Сума  платежу за розрахунковий період, грн.</t>
  </si>
  <si>
    <t>Погашення суми кредиту, грн.</t>
  </si>
  <si>
    <t>Проценти за користування кредитом, грн.</t>
  </si>
  <si>
    <t>Щомісячна комісія, грн.</t>
  </si>
  <si>
    <t>РКО</t>
  </si>
  <si>
    <t>Комісія за надання кредиту</t>
  </si>
  <si>
    <t>Послуги страховика, грн.</t>
  </si>
  <si>
    <t>Реальна річна процентна ставка</t>
  </si>
  <si>
    <t>Загальна вартісь кредиту, грн</t>
  </si>
  <si>
    <t>х</t>
  </si>
  <si>
    <t>Усього:</t>
  </si>
  <si>
    <t>Абсолютне значення подорожчання кредиту</t>
  </si>
  <si>
    <t>Реальна процентна ставка</t>
  </si>
  <si>
    <t>5-50</t>
  </si>
  <si>
    <t>50-100</t>
  </si>
  <si>
    <t>100-200</t>
  </si>
  <si>
    <t>200-300</t>
  </si>
  <si>
    <t>Комісія за видачу кредиту, %</t>
  </si>
  <si>
    <t>Комісія за видачу кредиту, грн</t>
  </si>
  <si>
    <t>Cума кредиту від 10 000 до 480 000,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</si>
</sst>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\ &quot;₽&quot;;[Red]\-#,##0.00\ &quot;₽&quot;"/>
    <numFmt numFmtId="165" formatCode="_-* #,##0.00_-;\-* #,##0.00_-;_-* &quot;-&quot;??_-;_-@"/>
    <numFmt numFmtId="166" formatCode="_-* #,##0_-;\-* #,##0_-;_-* &quot;-&quot;??_-;_-@"/>
    <numFmt numFmtId="167" formatCode="_-* #,##0.00\ _₽_-;\-* #,##0.00\ _₽_-;_-* &quot;-&quot;??\ _₽_-;_-@"/>
    <numFmt numFmtId="168" formatCode="0.000%"/>
    <numFmt numFmtId="169" formatCode="#,##0.00_ ;\-#,##0.00\ "/>
    <numFmt numFmtId="170" formatCode="0.0%"/>
    <numFmt numFmtId="171" formatCode="#,##0.0000"/>
  </numFmts>
  <fonts count="3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u/>
      <sz val="10"/>
      <color theme="1"/>
      <name val="Verdana"/>
      <family val="2"/>
      <charset val="204"/>
    </font>
    <font>
      <sz val="11"/>
      <name val="Calibri"/>
      <family val="2"/>
      <charset val="204"/>
    </font>
    <font>
      <sz val="10"/>
      <color theme="1"/>
      <name val="Arimo"/>
    </font>
    <font>
      <sz val="10"/>
      <color rgb="FFFF0000"/>
      <name val="Verdana"/>
      <family val="2"/>
      <charset val="204"/>
    </font>
    <font>
      <sz val="10"/>
      <color theme="0"/>
      <name val="Verdana"/>
      <family val="2"/>
      <charset val="204"/>
    </font>
    <font>
      <sz val="11"/>
      <color theme="0"/>
      <name val="Calibri"/>
      <family val="2"/>
      <charset val="204"/>
    </font>
    <font>
      <b/>
      <sz val="13"/>
      <color theme="0"/>
      <name val="Trebuchet MS"/>
      <family val="2"/>
      <charset val="204"/>
    </font>
    <font>
      <b/>
      <sz val="11"/>
      <color theme="0"/>
      <name val="Trebuchet MS"/>
      <family val="2"/>
      <charset val="204"/>
    </font>
    <font>
      <b/>
      <sz val="11"/>
      <color rgb="FFFF0000"/>
      <name val="Trebuchet MS"/>
      <family val="2"/>
      <charset val="204"/>
    </font>
    <font>
      <b/>
      <sz val="11"/>
      <color theme="1"/>
      <name val="Trebuchet MS"/>
      <family val="2"/>
      <charset val="204"/>
    </font>
    <font>
      <b/>
      <sz val="10"/>
      <color theme="1"/>
      <name val="Trebuchet MS"/>
      <family val="2"/>
      <charset val="204"/>
    </font>
    <font>
      <b/>
      <sz val="10"/>
      <color theme="0"/>
      <name val="Trebuchet MS"/>
      <family val="2"/>
      <charset val="204"/>
    </font>
    <font>
      <b/>
      <sz val="12"/>
      <color theme="1"/>
      <name val="Verdana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Verdana"/>
      <family val="2"/>
      <charset val="204"/>
    </font>
    <font>
      <sz val="14"/>
      <color theme="0"/>
      <name val="Calibri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Trebuchet MS"/>
      <family val="2"/>
      <charset val="204"/>
    </font>
    <font>
      <sz val="11"/>
      <color theme="1"/>
      <name val="Trebuchet MS"/>
      <family val="2"/>
      <charset val="204"/>
    </font>
    <font>
      <b/>
      <sz val="11"/>
      <color theme="1"/>
      <name val="Calibri"/>
      <family val="2"/>
      <charset val="204"/>
    </font>
    <font>
      <sz val="14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2723FF"/>
        <bgColor rgb="FF2723F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 applyFont="1" applyAlignment="1"/>
    <xf numFmtId="0" fontId="1" fillId="0" borderId="0" xfId="0" applyFont="1"/>
    <xf numFmtId="165" fontId="2" fillId="0" borderId="0" xfId="0" applyNumberFormat="1" applyFont="1"/>
    <xf numFmtId="166" fontId="2" fillId="0" borderId="0" xfId="0" applyNumberFormat="1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0" fontId="3" fillId="2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Border="1"/>
    <xf numFmtId="0" fontId="2" fillId="0" borderId="0" xfId="0" applyFont="1"/>
    <xf numFmtId="167" fontId="2" fillId="0" borderId="0" xfId="0" applyNumberFormat="1" applyFont="1"/>
    <xf numFmtId="165" fontId="6" fillId="2" borderId="2" xfId="0" applyNumberFormat="1" applyFont="1" applyFill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/>
    </xf>
    <xf numFmtId="165" fontId="1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protection hidden="1"/>
    </xf>
    <xf numFmtId="168" fontId="2" fillId="0" borderId="1" xfId="0" applyNumberFormat="1" applyFont="1" applyBorder="1" applyProtection="1">
      <protection hidden="1"/>
    </xf>
    <xf numFmtId="168" fontId="2" fillId="0" borderId="0" xfId="0" applyNumberFormat="1" applyFont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169" fontId="8" fillId="0" borderId="0" xfId="0" applyNumberFormat="1" applyFont="1" applyAlignment="1" applyProtection="1">
      <alignment horizontal="center" vertical="center"/>
      <protection hidden="1"/>
    </xf>
    <xf numFmtId="4" fontId="8" fillId="0" borderId="0" xfId="0" applyNumberFormat="1" applyFont="1" applyAlignment="1" applyProtection="1">
      <alignment horizontal="center" vertical="center"/>
      <protection hidden="1"/>
    </xf>
    <xf numFmtId="168" fontId="2" fillId="0" borderId="8" xfId="0" applyNumberFormat="1" applyFont="1" applyBorder="1" applyProtection="1"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2" xfId="0" applyFont="1" applyFill="1" applyBorder="1" applyAlignment="1" applyProtection="1">
      <alignment vertical="center"/>
      <protection hidden="1"/>
    </xf>
    <xf numFmtId="0" fontId="8" fillId="3" borderId="2" xfId="0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Protection="1">
      <protection hidden="1"/>
    </xf>
    <xf numFmtId="168" fontId="14" fillId="3" borderId="2" xfId="0" applyNumberFormat="1" applyFont="1" applyFill="1" applyBorder="1" applyProtection="1">
      <protection hidden="1"/>
    </xf>
    <xf numFmtId="0" fontId="16" fillId="4" borderId="2" xfId="0" applyFont="1" applyFill="1" applyBorder="1" applyAlignment="1" applyProtection="1">
      <alignment vertical="center"/>
      <protection hidden="1"/>
    </xf>
    <xf numFmtId="0" fontId="16" fillId="3" borderId="2" xfId="0" applyFont="1" applyFill="1" applyBorder="1" applyAlignment="1" applyProtection="1">
      <alignment vertical="center"/>
      <protection hidden="1"/>
    </xf>
    <xf numFmtId="0" fontId="17" fillId="5" borderId="2" xfId="0" applyFont="1" applyFill="1" applyBorder="1" applyAlignment="1" applyProtection="1">
      <alignment vertical="center" wrapText="1"/>
      <protection hidden="1"/>
    </xf>
    <xf numFmtId="0" fontId="16" fillId="3" borderId="2" xfId="0" applyFont="1" applyFill="1" applyBorder="1" applyAlignment="1" applyProtection="1">
      <alignment vertical="center" wrapText="1"/>
      <protection hidden="1"/>
    </xf>
    <xf numFmtId="0" fontId="18" fillId="5" borderId="2" xfId="0" applyFont="1" applyFill="1" applyBorder="1" applyAlignment="1" applyProtection="1">
      <alignment vertical="center" wrapText="1"/>
      <protection hidden="1"/>
    </xf>
    <xf numFmtId="0" fontId="19" fillId="3" borderId="2" xfId="0" applyFont="1" applyFill="1" applyBorder="1" applyAlignment="1" applyProtection="1">
      <alignment horizontal="center" vertical="center" wrapText="1"/>
      <protection hidden="1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168" fontId="2" fillId="3" borderId="2" xfId="0" applyNumberFormat="1" applyFont="1" applyFill="1" applyBorder="1" applyProtection="1">
      <protection hidden="1"/>
    </xf>
    <xf numFmtId="4" fontId="18" fillId="6" borderId="1" xfId="0" applyNumberFormat="1" applyFont="1" applyFill="1" applyBorder="1" applyAlignment="1" applyProtection="1">
      <alignment horizontal="center" vertical="center"/>
      <protection locked="0" hidden="1"/>
    </xf>
    <xf numFmtId="4" fontId="21" fillId="3" borderId="2" xfId="0" applyNumberFormat="1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Alignment="1" applyProtection="1">
      <alignment horizontal="left" vertic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left"/>
      <protection hidden="1"/>
    </xf>
    <xf numFmtId="0" fontId="18" fillId="0" borderId="1" xfId="0" applyFont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center" vertical="center"/>
      <protection hidden="1"/>
    </xf>
    <xf numFmtId="10" fontId="13" fillId="3" borderId="2" xfId="0" applyNumberFormat="1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Protection="1">
      <protection hidden="1"/>
    </xf>
    <xf numFmtId="0" fontId="18" fillId="6" borderId="1" xfId="0" applyFont="1" applyFill="1" applyBorder="1" applyAlignment="1" applyProtection="1">
      <alignment horizontal="center" vertical="center"/>
      <protection locked="0" hidden="1"/>
    </xf>
    <xf numFmtId="0" fontId="21" fillId="3" borderId="2" xfId="0" applyFont="1" applyFill="1" applyBorder="1" applyAlignment="1" applyProtection="1">
      <alignment horizontal="center" vertical="center"/>
      <protection hidden="1"/>
    </xf>
    <xf numFmtId="0" fontId="22" fillId="3" borderId="2" xfId="0" applyFont="1" applyFill="1" applyBorder="1" applyProtection="1">
      <protection hidden="1"/>
    </xf>
    <xf numFmtId="0" fontId="23" fillId="3" borderId="2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10" fontId="8" fillId="0" borderId="0" xfId="0" applyNumberFormat="1" applyFont="1" applyAlignment="1" applyProtection="1">
      <alignment horizontal="center" vertical="center"/>
      <protection hidden="1"/>
    </xf>
    <xf numFmtId="4" fontId="13" fillId="3" borderId="2" xfId="0" applyNumberFormat="1" applyFont="1" applyFill="1" applyBorder="1" applyAlignment="1" applyProtection="1">
      <alignment horizontal="center" vertical="center"/>
      <protection hidden="1"/>
    </xf>
    <xf numFmtId="10" fontId="3" fillId="3" borderId="2" xfId="0" applyNumberFormat="1" applyFont="1" applyFill="1" applyBorder="1" applyAlignment="1" applyProtection="1">
      <alignment horizontal="center" vertical="center"/>
      <protection hidden="1"/>
    </xf>
    <xf numFmtId="10" fontId="4" fillId="3" borderId="2" xfId="0" applyNumberFormat="1" applyFont="1" applyFill="1" applyBorder="1" applyProtection="1">
      <protection hidden="1"/>
    </xf>
    <xf numFmtId="0" fontId="16" fillId="3" borderId="2" xfId="0" applyFont="1" applyFill="1" applyBorder="1" applyAlignment="1" applyProtection="1">
      <alignment horizontal="center" vertical="center"/>
      <protection hidden="1"/>
    </xf>
    <xf numFmtId="10" fontId="8" fillId="3" borderId="2" xfId="0" applyNumberFormat="1" applyFont="1" applyFill="1" applyBorder="1" applyAlignment="1" applyProtection="1">
      <alignment horizontal="center" vertical="center"/>
      <protection hidden="1"/>
    </xf>
    <xf numFmtId="10" fontId="18" fillId="3" borderId="1" xfId="0" applyNumberFormat="1" applyFont="1" applyFill="1" applyBorder="1" applyAlignment="1" applyProtection="1">
      <alignment horizontal="center" vertical="center"/>
      <protection hidden="1"/>
    </xf>
    <xf numFmtId="2" fontId="8" fillId="3" borderId="2" xfId="0" applyNumberFormat="1" applyFont="1" applyFill="1" applyBorder="1" applyAlignment="1" applyProtection="1">
      <alignment horizontal="center" vertical="center"/>
      <protection hidden="1"/>
    </xf>
    <xf numFmtId="39" fontId="13" fillId="3" borderId="2" xfId="0" applyNumberFormat="1" applyFont="1" applyFill="1" applyBorder="1" applyAlignment="1" applyProtection="1">
      <alignment horizontal="center" vertical="center"/>
      <protection hidden="1"/>
    </xf>
    <xf numFmtId="165" fontId="13" fillId="3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Protection="1"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10" fontId="8" fillId="3" borderId="1" xfId="0" applyNumberFormat="1" applyFont="1" applyFill="1" applyBorder="1" applyAlignment="1" applyProtection="1">
      <alignment horizontal="center" vertical="center"/>
      <protection hidden="1"/>
    </xf>
    <xf numFmtId="2" fontId="13" fillId="3" borderId="2" xfId="0" applyNumberFormat="1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29" fillId="3" borderId="2" xfId="0" applyFont="1" applyFill="1" applyBorder="1" applyProtection="1"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/>
      <protection hidden="1"/>
    </xf>
    <xf numFmtId="3" fontId="8" fillId="3" borderId="1" xfId="0" applyNumberFormat="1" applyFont="1" applyFill="1" applyBorder="1" applyAlignment="1" applyProtection="1">
      <alignment horizontal="center" vertical="center"/>
      <protection hidden="1"/>
    </xf>
    <xf numFmtId="3" fontId="8" fillId="3" borderId="2" xfId="0" applyNumberFormat="1" applyFont="1" applyFill="1" applyBorder="1" applyAlignment="1" applyProtection="1">
      <alignment horizontal="center" vertical="center"/>
      <protection hidden="1"/>
    </xf>
    <xf numFmtId="0" fontId="24" fillId="3" borderId="2" xfId="0" applyFont="1" applyFill="1" applyBorder="1" applyProtection="1">
      <protection hidden="1"/>
    </xf>
    <xf numFmtId="4" fontId="8" fillId="3" borderId="1" xfId="0" applyNumberFormat="1" applyFont="1" applyFill="1" applyBorder="1" applyAlignment="1" applyProtection="1">
      <alignment horizontal="center" vertical="center"/>
      <protection hidden="1"/>
    </xf>
    <xf numFmtId="14" fontId="13" fillId="3" borderId="2" xfId="0" applyNumberFormat="1" applyFont="1" applyFill="1" applyBorder="1" applyAlignment="1" applyProtection="1">
      <alignment horizontal="center" vertical="center"/>
      <protection hidden="1"/>
    </xf>
    <xf numFmtId="4" fontId="18" fillId="3" borderId="1" xfId="0" applyNumberFormat="1" applyFont="1" applyFill="1" applyBorder="1" applyAlignment="1" applyProtection="1">
      <alignment horizontal="center" vertical="center"/>
      <protection hidden="1"/>
    </xf>
    <xf numFmtId="4" fontId="25" fillId="3" borderId="2" xfId="0" applyNumberFormat="1" applyFont="1" applyFill="1" applyBorder="1" applyAlignment="1" applyProtection="1">
      <alignment horizontal="center" vertical="center"/>
      <protection hidden="1"/>
    </xf>
    <xf numFmtId="164" fontId="13" fillId="3" borderId="2" xfId="0" applyNumberFormat="1" applyFont="1" applyFill="1" applyBorder="1" applyAlignment="1" applyProtection="1">
      <alignment horizontal="center" vertical="center"/>
      <protection hidden="1"/>
    </xf>
    <xf numFmtId="9" fontId="13" fillId="3" borderId="2" xfId="0" applyNumberFormat="1" applyFont="1" applyFill="1" applyBorder="1" applyAlignment="1" applyProtection="1">
      <alignment horizontal="center" vertical="center"/>
      <protection hidden="1"/>
    </xf>
    <xf numFmtId="10" fontId="25" fillId="3" borderId="2" xfId="0" applyNumberFormat="1" applyFont="1" applyFill="1" applyBorder="1" applyAlignment="1" applyProtection="1">
      <alignment horizontal="center"/>
      <protection hidden="1"/>
    </xf>
    <xf numFmtId="170" fontId="13" fillId="3" borderId="2" xfId="0" applyNumberFormat="1" applyFont="1" applyFill="1" applyBorder="1" applyAlignment="1" applyProtection="1">
      <alignment horizontal="center"/>
      <protection hidden="1"/>
    </xf>
    <xf numFmtId="4" fontId="25" fillId="3" borderId="2" xfId="0" applyNumberFormat="1" applyFont="1" applyFill="1" applyBorder="1" applyAlignment="1" applyProtection="1">
      <alignment horizontal="center"/>
      <protection hidden="1"/>
    </xf>
    <xf numFmtId="169" fontId="13" fillId="3" borderId="2" xfId="0" applyNumberFormat="1" applyFont="1" applyFill="1" applyBorder="1" applyAlignment="1" applyProtection="1">
      <alignment horizontal="center"/>
      <protection hidden="1"/>
    </xf>
    <xf numFmtId="0" fontId="13" fillId="3" borderId="2" xfId="0" applyFont="1" applyFill="1" applyBorder="1" applyAlignment="1" applyProtection="1">
      <alignment horizontal="center"/>
      <protection hidden="1"/>
    </xf>
    <xf numFmtId="9" fontId="8" fillId="3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35" xfId="0" applyFont="1" applyBorder="1" applyAlignment="1" applyProtection="1">
      <alignment horizontal="center" vertical="center"/>
      <protection hidden="1"/>
    </xf>
    <xf numFmtId="14" fontId="8" fillId="0" borderId="35" xfId="0" applyNumberFormat="1" applyFont="1" applyBorder="1" applyAlignment="1" applyProtection="1">
      <alignment horizontal="center"/>
      <protection hidden="1"/>
    </xf>
    <xf numFmtId="4" fontId="8" fillId="0" borderId="35" xfId="0" applyNumberFormat="1" applyFont="1" applyBorder="1" applyAlignment="1" applyProtection="1">
      <alignment horizontal="center" vertical="center"/>
      <protection hidden="1"/>
    </xf>
    <xf numFmtId="2" fontId="8" fillId="0" borderId="35" xfId="0" applyNumberFormat="1" applyFont="1" applyBorder="1" applyAlignment="1" applyProtection="1">
      <alignment horizontal="center"/>
      <protection hidden="1"/>
    </xf>
    <xf numFmtId="4" fontId="8" fillId="0" borderId="35" xfId="0" applyNumberFormat="1" applyFont="1" applyBorder="1" applyAlignment="1" applyProtection="1">
      <alignment horizontal="center"/>
      <protection hidden="1"/>
    </xf>
    <xf numFmtId="168" fontId="2" fillId="0" borderId="35" xfId="0" applyNumberFormat="1" applyFont="1" applyBorder="1" applyAlignment="1" applyProtection="1">
      <alignment horizontal="center"/>
      <protection hidden="1"/>
    </xf>
    <xf numFmtId="0" fontId="2" fillId="0" borderId="35" xfId="0" applyFont="1" applyBorder="1" applyAlignment="1" applyProtection="1">
      <alignment horizontal="center"/>
      <protection hidden="1"/>
    </xf>
    <xf numFmtId="0" fontId="8" fillId="0" borderId="3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14" fontId="8" fillId="0" borderId="1" xfId="0" applyNumberFormat="1" applyFont="1" applyBorder="1" applyAlignment="1" applyProtection="1">
      <alignment horizontal="center"/>
      <protection hidden="1"/>
    </xf>
    <xf numFmtId="4" fontId="8" fillId="0" borderId="1" xfId="0" applyNumberFormat="1" applyFont="1" applyBorder="1" applyAlignment="1" applyProtection="1">
      <alignment horizontal="center"/>
      <protection hidden="1"/>
    </xf>
    <xf numFmtId="168" fontId="2" fillId="0" borderId="1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2" fontId="8" fillId="0" borderId="1" xfId="0" applyNumberFormat="1" applyFont="1" applyBorder="1" applyAlignment="1" applyProtection="1">
      <alignment horizontal="center"/>
      <protection hidden="1"/>
    </xf>
    <xf numFmtId="4" fontId="8" fillId="3" borderId="2" xfId="0" applyNumberFormat="1" applyFont="1" applyFill="1" applyBorder="1" applyProtection="1">
      <protection hidden="1"/>
    </xf>
    <xf numFmtId="4" fontId="25" fillId="0" borderId="1" xfId="0" applyNumberFormat="1" applyFont="1" applyBorder="1" applyAlignment="1" applyProtection="1">
      <alignment horizontal="center"/>
      <protection hidden="1"/>
    </xf>
    <xf numFmtId="168" fontId="28" fillId="0" borderId="1" xfId="0" applyNumberFormat="1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/>
      <protection hidden="1"/>
    </xf>
    <xf numFmtId="2" fontId="25" fillId="0" borderId="1" xfId="0" applyNumberFormat="1" applyFont="1" applyBorder="1" applyAlignment="1" applyProtection="1">
      <alignment horizontal="center"/>
      <protection hidden="1"/>
    </xf>
    <xf numFmtId="10" fontId="25" fillId="0" borderId="1" xfId="0" applyNumberFormat="1" applyFont="1" applyBorder="1" applyAlignment="1" applyProtection="1">
      <alignment horizontal="center"/>
      <protection hidden="1"/>
    </xf>
    <xf numFmtId="171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center"/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0" fontId="8" fillId="0" borderId="28" xfId="0" applyNumberFormat="1" applyFont="1" applyBorder="1" applyAlignment="1" applyProtection="1">
      <alignment horizontal="center" vertical="center"/>
      <protection hidden="1"/>
    </xf>
    <xf numFmtId="168" fontId="2" fillId="0" borderId="35" xfId="0" applyNumberFormat="1" applyFont="1" applyBorder="1" applyProtection="1">
      <protection hidden="1"/>
    </xf>
    <xf numFmtId="9" fontId="8" fillId="3" borderId="2" xfId="0" applyNumberFormat="1" applyFont="1" applyFill="1" applyBorder="1" applyProtection="1">
      <protection hidden="1"/>
    </xf>
    <xf numFmtId="168" fontId="2" fillId="3" borderId="1" xfId="0" applyNumberFormat="1" applyFont="1" applyFill="1" applyBorder="1" applyProtection="1">
      <protection hidden="1"/>
    </xf>
    <xf numFmtId="171" fontId="8" fillId="3" borderId="2" xfId="0" applyNumberFormat="1" applyFont="1" applyFill="1" applyBorder="1" applyProtection="1">
      <protection hidden="1"/>
    </xf>
    <xf numFmtId="0" fontId="19" fillId="0" borderId="23" xfId="0" applyFont="1" applyFill="1" applyBorder="1" applyAlignment="1" applyProtection="1">
      <alignment horizontal="center" vertical="center"/>
      <protection hidden="1"/>
    </xf>
    <xf numFmtId="0" fontId="26" fillId="0" borderId="23" xfId="0" applyFont="1" applyFill="1" applyBorder="1" applyProtection="1">
      <protection hidden="1"/>
    </xf>
    <xf numFmtId="0" fontId="27" fillId="0" borderId="23" xfId="0" applyFont="1" applyFill="1" applyBorder="1" applyProtection="1">
      <protection hidden="1"/>
    </xf>
    <xf numFmtId="0" fontId="19" fillId="0" borderId="29" xfId="0" applyFont="1" applyFill="1" applyBorder="1" applyAlignment="1" applyProtection="1">
      <alignment horizontal="center" vertical="center"/>
      <protection hidden="1"/>
    </xf>
    <xf numFmtId="0" fontId="26" fillId="0" borderId="29" xfId="0" applyFont="1" applyFill="1" applyBorder="1" applyAlignment="1" applyProtection="1">
      <alignment horizontal="center" vertical="center" wrapText="1"/>
      <protection hidden="1"/>
    </xf>
    <xf numFmtId="168" fontId="27" fillId="0" borderId="33" xfId="0" applyNumberFormat="1" applyFont="1" applyFill="1" applyBorder="1" applyProtection="1">
      <protection hidden="1"/>
    </xf>
    <xf numFmtId="0" fontId="27" fillId="0" borderId="29" xfId="0" applyFont="1" applyFill="1" applyBorder="1" applyProtection="1">
      <protection hidden="1"/>
    </xf>
    <xf numFmtId="0" fontId="26" fillId="0" borderId="29" xfId="0" applyFont="1" applyFill="1" applyBorder="1" applyProtection="1">
      <protection hidden="1"/>
    </xf>
    <xf numFmtId="0" fontId="0" fillId="0" borderId="0" xfId="0" applyFont="1" applyAlignment="1" applyProtection="1">
      <protection hidden="1"/>
    </xf>
    <xf numFmtId="0" fontId="8" fillId="3" borderId="13" xfId="0" applyFont="1" applyFill="1" applyBorder="1" applyProtection="1">
      <protection hidden="1"/>
    </xf>
    <xf numFmtId="2" fontId="8" fillId="3" borderId="13" xfId="0" applyNumberFormat="1" applyFont="1" applyFill="1" applyBorder="1" applyAlignment="1" applyProtection="1">
      <alignment horizontal="center" vertical="center"/>
      <protection hidden="1"/>
    </xf>
    <xf numFmtId="10" fontId="8" fillId="3" borderId="13" xfId="0" applyNumberFormat="1" applyFont="1" applyFill="1" applyBorder="1" applyAlignment="1" applyProtection="1">
      <alignment horizontal="center" vertical="center"/>
      <protection hidden="1"/>
    </xf>
    <xf numFmtId="39" fontId="13" fillId="3" borderId="13" xfId="0" applyNumberFormat="1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left" vertical="center"/>
      <protection hidden="1"/>
    </xf>
    <xf numFmtId="165" fontId="13" fillId="3" borderId="13" xfId="0" applyNumberFormat="1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 vertical="center"/>
      <protection hidden="1"/>
    </xf>
    <xf numFmtId="168" fontId="2" fillId="3" borderId="13" xfId="0" applyNumberFormat="1" applyFont="1" applyFill="1" applyBorder="1" applyProtection="1">
      <protection hidden="1"/>
    </xf>
    <xf numFmtId="0" fontId="2" fillId="3" borderId="13" xfId="0" applyFont="1" applyFill="1" applyBorder="1" applyProtection="1">
      <protection hidden="1"/>
    </xf>
    <xf numFmtId="2" fontId="18" fillId="3" borderId="1" xfId="0" applyNumberFormat="1" applyFont="1" applyFill="1" applyBorder="1" applyAlignment="1" applyProtection="1">
      <alignment horizontal="center" vertical="center"/>
      <protection hidden="1"/>
    </xf>
    <xf numFmtId="4" fontId="8" fillId="0" borderId="15" xfId="0" applyNumberFormat="1" applyFont="1" applyBorder="1" applyAlignment="1" applyProtection="1">
      <alignment horizontal="center" vertical="center"/>
      <protection hidden="1"/>
    </xf>
    <xf numFmtId="4" fontId="8" fillId="0" borderId="18" xfId="0" applyNumberFormat="1" applyFont="1" applyBorder="1" applyAlignment="1" applyProtection="1">
      <alignment horizontal="center"/>
      <protection hidden="1"/>
    </xf>
    <xf numFmtId="4" fontId="25" fillId="0" borderId="18" xfId="0" applyNumberFormat="1" applyFont="1" applyBorder="1" applyAlignment="1" applyProtection="1">
      <alignment horizont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8" fillId="0" borderId="20" xfId="0" applyNumberFormat="1" applyFont="1" applyBorder="1" applyAlignment="1" applyProtection="1">
      <alignment horizontal="center"/>
      <protection hidden="1"/>
    </xf>
    <xf numFmtId="4" fontId="25" fillId="0" borderId="20" xfId="0" applyNumberFormat="1" applyFont="1" applyBorder="1" applyAlignment="1" applyProtection="1">
      <alignment horizontal="center"/>
      <protection hidden="1"/>
    </xf>
    <xf numFmtId="171" fontId="8" fillId="0" borderId="35" xfId="0" applyNumberFormat="1" applyFont="1" applyBorder="1" applyProtection="1">
      <protection hidden="1"/>
    </xf>
    <xf numFmtId="4" fontId="8" fillId="0" borderId="39" xfId="0" applyNumberFormat="1" applyFont="1" applyBorder="1" applyAlignment="1" applyProtection="1">
      <alignment horizontal="center" vertical="center"/>
      <protection hidden="1"/>
    </xf>
    <xf numFmtId="4" fontId="25" fillId="0" borderId="41" xfId="0" applyNumberFormat="1" applyFont="1" applyBorder="1" applyAlignment="1" applyProtection="1">
      <alignment horizontal="center"/>
      <protection hidden="1"/>
    </xf>
    <xf numFmtId="4" fontId="25" fillId="0" borderId="4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49" fontId="13" fillId="3" borderId="2" xfId="0" applyNumberFormat="1" applyFont="1" applyFill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Protection="1">
      <protection hidden="1"/>
    </xf>
    <xf numFmtId="0" fontId="10" fillId="0" borderId="6" xfId="0" applyFont="1" applyBorder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protection hidden="1"/>
    </xf>
    <xf numFmtId="0" fontId="15" fillId="4" borderId="9" xfId="0" applyFont="1" applyFill="1" applyBorder="1" applyAlignment="1" applyProtection="1">
      <alignment horizontal="center" vertical="center"/>
      <protection hidden="1"/>
    </xf>
    <xf numFmtId="0" fontId="10" fillId="0" borderId="10" xfId="0" applyFont="1" applyBorder="1" applyProtection="1">
      <protection hidden="1"/>
    </xf>
    <xf numFmtId="0" fontId="10" fillId="0" borderId="11" xfId="0" applyFont="1" applyBorder="1" applyProtection="1">
      <protection hidden="1"/>
    </xf>
    <xf numFmtId="0" fontId="17" fillId="5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Protection="1">
      <protection hidden="1"/>
    </xf>
    <xf numFmtId="0" fontId="10" fillId="0" borderId="14" xfId="0" applyFont="1" applyBorder="1" applyProtection="1">
      <protection hidden="1"/>
    </xf>
    <xf numFmtId="0" fontId="18" fillId="5" borderId="15" xfId="0" applyFont="1" applyFill="1" applyBorder="1" applyAlignment="1" applyProtection="1">
      <alignment horizontal="center" vertical="center" wrapText="1"/>
      <protection hidden="1"/>
    </xf>
    <xf numFmtId="0" fontId="10" fillId="0" borderId="16" xfId="0" applyFont="1" applyBorder="1" applyProtection="1">
      <protection hidden="1"/>
    </xf>
    <xf numFmtId="0" fontId="10" fillId="0" borderId="17" xfId="0" applyFont="1" applyBorder="1" applyProtection="1">
      <protection hidden="1"/>
    </xf>
    <xf numFmtId="0" fontId="18" fillId="0" borderId="18" xfId="0" applyFont="1" applyBorder="1" applyAlignment="1" applyProtection="1">
      <alignment horizontal="left" vertical="center" wrapText="1"/>
      <protection hidden="1"/>
    </xf>
    <xf numFmtId="0" fontId="10" fillId="0" borderId="19" xfId="0" applyFont="1" applyBorder="1" applyProtection="1">
      <protection hidden="1"/>
    </xf>
    <xf numFmtId="0" fontId="10" fillId="0" borderId="20" xfId="0" applyFont="1" applyBorder="1" applyProtection="1"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19" fillId="0" borderId="22" xfId="0" applyFont="1" applyFill="1" applyBorder="1" applyAlignment="1" applyProtection="1">
      <alignment horizontal="center" vertical="center" wrapText="1"/>
      <protection hidden="1"/>
    </xf>
    <xf numFmtId="0" fontId="10" fillId="0" borderId="28" xfId="0" applyFont="1" applyFill="1" applyBorder="1" applyProtection="1">
      <protection hidden="1"/>
    </xf>
    <xf numFmtId="0" fontId="19" fillId="0" borderId="26" xfId="0" applyFont="1" applyFill="1" applyBorder="1" applyAlignment="1" applyProtection="1">
      <alignment horizontal="center" vertical="center" wrapText="1"/>
      <protection hidden="1"/>
    </xf>
    <xf numFmtId="0" fontId="10" fillId="0" borderId="34" xfId="0" applyFont="1" applyFill="1" applyBorder="1" applyProtection="1">
      <protection hidden="1"/>
    </xf>
    <xf numFmtId="0" fontId="19" fillId="0" borderId="24" xfId="0" applyFont="1" applyFill="1" applyBorder="1" applyAlignment="1" applyProtection="1">
      <alignment horizontal="center" vertical="center" wrapText="1"/>
      <protection hidden="1"/>
    </xf>
    <xf numFmtId="0" fontId="10" fillId="0" borderId="30" xfId="0" applyFont="1" applyFill="1" applyBorder="1" applyProtection="1">
      <protection hidden="1"/>
    </xf>
    <xf numFmtId="0" fontId="26" fillId="0" borderId="7" xfId="0" applyFont="1" applyFill="1" applyBorder="1" applyAlignment="1" applyProtection="1">
      <alignment horizontal="center" vertical="center" wrapText="1"/>
      <protection hidden="1"/>
    </xf>
    <xf numFmtId="0" fontId="10" fillId="0" borderId="31" xfId="0" applyFont="1" applyFill="1" applyBorder="1" applyProtection="1">
      <protection hidden="1"/>
    </xf>
    <xf numFmtId="0" fontId="26" fillId="0" borderId="25" xfId="0" applyFont="1" applyFill="1" applyBorder="1" applyAlignment="1" applyProtection="1">
      <alignment horizontal="center" vertical="center" wrapText="1"/>
      <protection hidden="1"/>
    </xf>
    <xf numFmtId="0" fontId="10" fillId="0" borderId="32" xfId="0" applyFont="1" applyFill="1" applyBorder="1" applyProtection="1">
      <protection hidden="1"/>
    </xf>
    <xf numFmtId="0" fontId="26" fillId="0" borderId="22" xfId="0" applyFont="1" applyFill="1" applyBorder="1" applyAlignment="1" applyProtection="1">
      <alignment horizontal="center" vertical="center" wrapText="1"/>
      <protection hidden="1"/>
    </xf>
    <xf numFmtId="0" fontId="25" fillId="0" borderId="18" xfId="0" applyFont="1" applyBorder="1" applyAlignment="1" applyProtection="1">
      <alignment horizontal="right"/>
      <protection hidden="1"/>
    </xf>
    <xf numFmtId="171" fontId="8" fillId="0" borderId="18" xfId="0" applyNumberFormat="1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  <protection hidden="1"/>
    </xf>
    <xf numFmtId="0" fontId="10" fillId="0" borderId="36" xfId="0" applyFont="1" applyBorder="1" applyProtection="1">
      <protection hidden="1"/>
    </xf>
    <xf numFmtId="0" fontId="18" fillId="0" borderId="18" xfId="0" applyFont="1" applyBorder="1" applyAlignment="1" applyProtection="1">
      <alignment horizontal="left" vertical="center"/>
      <protection hidden="1"/>
    </xf>
    <xf numFmtId="0" fontId="19" fillId="0" borderId="21" xfId="0" applyFont="1" applyFill="1" applyBorder="1" applyAlignment="1" applyProtection="1">
      <alignment horizontal="center" vertical="center"/>
      <protection hidden="1"/>
    </xf>
    <xf numFmtId="0" fontId="10" fillId="0" borderId="27" xfId="0" applyFont="1" applyFill="1" applyBorder="1" applyProtection="1">
      <protection hidden="1"/>
    </xf>
    <xf numFmtId="0" fontId="19" fillId="0" borderId="21" xfId="0" applyFont="1" applyFill="1" applyBorder="1" applyAlignment="1" applyProtection="1">
      <alignment horizontal="center" vertical="center" wrapText="1"/>
      <protection hidden="1"/>
    </xf>
    <xf numFmtId="0" fontId="19" fillId="0" borderId="37" xfId="0" applyFont="1" applyFill="1" applyBorder="1" applyAlignment="1" applyProtection="1">
      <alignment horizontal="center" vertical="center" wrapText="1"/>
      <protection hidden="1"/>
    </xf>
    <xf numFmtId="0" fontId="10" fillId="0" borderId="38" xfId="0" applyFont="1" applyFill="1" applyBorder="1" applyProtection="1">
      <protection hidden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000"/>
  <sheetViews>
    <sheetView topLeftCell="A13" workbookViewId="0">
      <selection activeCell="B21" sqref="B21"/>
    </sheetView>
  </sheetViews>
  <sheetFormatPr defaultColWidth="14.42578125" defaultRowHeight="15" customHeight="1"/>
  <cols>
    <col min="1" max="1" width="8.7109375" customWidth="1"/>
    <col min="2" max="2" width="15.28515625" customWidth="1"/>
    <col min="3" max="3" width="20.28515625" customWidth="1"/>
    <col min="4" max="4" width="15.85546875" customWidth="1"/>
    <col min="5" max="5" width="8.7109375" customWidth="1"/>
    <col min="6" max="6" width="14.85546875" customWidth="1"/>
    <col min="7" max="7" width="10.28515625" customWidth="1"/>
    <col min="8" max="16" width="8.7109375" customWidth="1"/>
    <col min="17" max="17" width="11.5703125" customWidth="1"/>
    <col min="18" max="18" width="12.7109375" customWidth="1"/>
    <col min="19" max="19" width="10.28515625" customWidth="1"/>
    <col min="20" max="20" width="15.140625" customWidth="1"/>
    <col min="21" max="26" width="8.7109375" customWidth="1"/>
  </cols>
  <sheetData>
    <row r="2" spans="1:21">
      <c r="N2" s="1" t="s">
        <v>0</v>
      </c>
    </row>
    <row r="3" spans="1:21">
      <c r="B3" s="154" t="s">
        <v>1</v>
      </c>
      <c r="C3" s="155"/>
      <c r="D3" s="2">
        <v>30000</v>
      </c>
      <c r="N3" s="1">
        <v>6</v>
      </c>
      <c r="Q3" s="1" t="s">
        <v>2</v>
      </c>
    </row>
    <row r="4" spans="1:21" ht="15.75">
      <c r="B4" s="154" t="s">
        <v>3</v>
      </c>
      <c r="C4" s="155"/>
      <c r="D4" s="3">
        <v>6</v>
      </c>
      <c r="N4" s="1">
        <v>12</v>
      </c>
      <c r="Q4" s="4"/>
      <c r="R4" s="5" t="s">
        <v>4</v>
      </c>
      <c r="S4" s="5" t="s">
        <v>5</v>
      </c>
      <c r="T4" s="5" t="s">
        <v>6</v>
      </c>
      <c r="U4" s="6" t="s">
        <v>5</v>
      </c>
    </row>
    <row r="5" spans="1:21" ht="15.75">
      <c r="B5" s="156"/>
      <c r="C5" s="155"/>
      <c r="D5" s="155"/>
      <c r="N5" s="1">
        <v>18</v>
      </c>
      <c r="Q5" s="4" t="s">
        <v>7</v>
      </c>
      <c r="R5" s="8">
        <v>0.21990000000000001</v>
      </c>
      <c r="S5" s="8">
        <v>2.29E-2</v>
      </c>
      <c r="T5" s="8">
        <v>0.19989999999999999</v>
      </c>
      <c r="U5" s="9">
        <v>2.1899999999999999E-2</v>
      </c>
    </row>
    <row r="6" spans="1:21">
      <c r="B6" s="154" t="s">
        <v>8</v>
      </c>
      <c r="C6" s="155"/>
      <c r="D6" s="2">
        <f>D3</f>
        <v>30000</v>
      </c>
      <c r="N6" s="1">
        <v>24</v>
      </c>
    </row>
    <row r="7" spans="1:21">
      <c r="B7" s="154" t="s">
        <v>9</v>
      </c>
      <c r="C7" s="155"/>
      <c r="D7" s="2">
        <f>IF(AND(D3&gt;=5000,D3&lt;50000),PMT(R5/12,D4,-D3,0,0)+Q8,IF(AND(D3&gt;=50000,D3&lt;=100000),PMT(T5/12,D4,-D3,0,0)+Q8,"-"))</f>
        <v>6012.539349291239</v>
      </c>
      <c r="E7" s="10"/>
      <c r="N7" s="1">
        <v>30</v>
      </c>
      <c r="Q7" s="1" t="s">
        <v>10</v>
      </c>
    </row>
    <row r="8" spans="1:21">
      <c r="B8" s="154" t="s">
        <v>11</v>
      </c>
      <c r="C8" s="155"/>
      <c r="D8" s="11">
        <f>D9/D4</f>
        <v>1012.5393492912384</v>
      </c>
      <c r="N8" s="1">
        <v>36</v>
      </c>
      <c r="Q8" s="12">
        <f>IF(AND(D3&gt;=5000,D3&lt;50000),S5*D3,0)+IF(AND(D3&gt;=50000,D3&lt;=100000),U5*D3,0)</f>
        <v>687</v>
      </c>
    </row>
    <row r="9" spans="1:21">
      <c r="B9" s="154" t="s">
        <v>12</v>
      </c>
      <c r="C9" s="155"/>
      <c r="D9" s="11">
        <f>(D7*D4)-D3</f>
        <v>6075.2360957474302</v>
      </c>
      <c r="N9" s="1">
        <v>42</v>
      </c>
    </row>
    <row r="10" spans="1:21">
      <c r="B10" s="154" t="s">
        <v>13</v>
      </c>
      <c r="C10" s="155"/>
      <c r="D10" s="11">
        <f>D7*D4</f>
        <v>36075.23609574743</v>
      </c>
      <c r="N10" s="1">
        <v>48</v>
      </c>
    </row>
    <row r="11" spans="1:21">
      <c r="B11" s="154" t="s">
        <v>14</v>
      </c>
      <c r="C11" s="155"/>
      <c r="N11" s="1">
        <v>54</v>
      </c>
    </row>
    <row r="12" spans="1:21">
      <c r="N12" s="1">
        <v>60</v>
      </c>
    </row>
    <row r="14" spans="1:21" ht="27" customHeight="1">
      <c r="B14" s="13">
        <f ca="1">TODAY()</f>
        <v>46259</v>
      </c>
      <c r="C14" s="14" t="s">
        <v>15</v>
      </c>
      <c r="D14" s="15" t="s">
        <v>16</v>
      </c>
      <c r="E14" s="15" t="s">
        <v>17</v>
      </c>
      <c r="F14" s="14" t="s">
        <v>18</v>
      </c>
      <c r="G14" s="14" t="s">
        <v>19</v>
      </c>
    </row>
    <row r="15" spans="1:21">
      <c r="A15" s="7">
        <v>1</v>
      </c>
      <c r="B15" s="16">
        <f t="shared" ref="B15:B74" ca="1" si="0">EDATE(B14,1)</f>
        <v>46290</v>
      </c>
      <c r="C15" s="17">
        <f>IF(A28&lt;&gt;"",ROUNDUP($D$7,0),IF(A15&lt;&gt;"",D15+E15+F15,""))</f>
        <v>1236.75</v>
      </c>
      <c r="D15" s="7">
        <f>IF(A15&lt;&gt;"",ROUND(R5*$D$6*30/(360),2),"")</f>
        <v>549.75</v>
      </c>
      <c r="E15" s="18">
        <f>IF(A15&lt;&gt;"",$Q$8,"")</f>
        <v>687</v>
      </c>
      <c r="F15" s="19"/>
    </row>
    <row r="16" spans="1:21">
      <c r="A16" s="20">
        <f t="shared" ref="A16:A74" si="1">IF(A15&lt;$D$4,A15+1,"")</f>
        <v>2</v>
      </c>
      <c r="B16" s="16">
        <f t="shared" ca="1" si="0"/>
        <v>46320</v>
      </c>
    </row>
    <row r="17" spans="1:2">
      <c r="A17" s="20">
        <f t="shared" si="1"/>
        <v>3</v>
      </c>
      <c r="B17" s="16">
        <f t="shared" ca="1" si="0"/>
        <v>46351</v>
      </c>
    </row>
    <row r="18" spans="1:2">
      <c r="A18" s="20">
        <f t="shared" si="1"/>
        <v>4</v>
      </c>
      <c r="B18" s="16">
        <f t="shared" ca="1" si="0"/>
        <v>46381</v>
      </c>
    </row>
    <row r="19" spans="1:2">
      <c r="A19" s="20">
        <f t="shared" si="1"/>
        <v>5</v>
      </c>
      <c r="B19" s="16">
        <f t="shared" ca="1" si="0"/>
        <v>46412</v>
      </c>
    </row>
    <row r="20" spans="1:2">
      <c r="A20" s="20">
        <f t="shared" si="1"/>
        <v>6</v>
      </c>
      <c r="B20" s="16">
        <f t="shared" ca="1" si="0"/>
        <v>46443</v>
      </c>
    </row>
    <row r="21" spans="1:2" ht="15.75" customHeight="1">
      <c r="A21" s="20" t="str">
        <f t="shared" si="1"/>
        <v/>
      </c>
      <c r="B21" s="16">
        <f t="shared" ca="1" si="0"/>
        <v>46471</v>
      </c>
    </row>
    <row r="22" spans="1:2" ht="15.75" customHeight="1">
      <c r="A22" s="20" t="str">
        <f t="shared" si="1"/>
        <v/>
      </c>
      <c r="B22" s="16">
        <f t="shared" ca="1" si="0"/>
        <v>46502</v>
      </c>
    </row>
    <row r="23" spans="1:2" ht="15.75" customHeight="1">
      <c r="A23" s="20" t="str">
        <f t="shared" si="1"/>
        <v/>
      </c>
      <c r="B23" s="16">
        <f t="shared" ca="1" si="0"/>
        <v>46532</v>
      </c>
    </row>
    <row r="24" spans="1:2" ht="15.75" customHeight="1">
      <c r="A24" s="20" t="str">
        <f t="shared" si="1"/>
        <v/>
      </c>
      <c r="B24" s="16">
        <f t="shared" ca="1" si="0"/>
        <v>46563</v>
      </c>
    </row>
    <row r="25" spans="1:2" ht="15.75" customHeight="1">
      <c r="A25" s="20" t="str">
        <f t="shared" si="1"/>
        <v/>
      </c>
      <c r="B25" s="16">
        <f t="shared" ca="1" si="0"/>
        <v>46593</v>
      </c>
    </row>
    <row r="26" spans="1:2" ht="15.75" customHeight="1">
      <c r="A26" s="20" t="str">
        <f t="shared" si="1"/>
        <v/>
      </c>
      <c r="B26" s="16">
        <f t="shared" ca="1" si="0"/>
        <v>46624</v>
      </c>
    </row>
    <row r="27" spans="1:2" ht="15.75" customHeight="1">
      <c r="A27" s="20" t="str">
        <f t="shared" si="1"/>
        <v/>
      </c>
      <c r="B27" s="16">
        <f t="shared" ca="1" si="0"/>
        <v>46655</v>
      </c>
    </row>
    <row r="28" spans="1:2" ht="15.75" customHeight="1">
      <c r="A28" s="20" t="str">
        <f t="shared" si="1"/>
        <v/>
      </c>
      <c r="B28" s="16">
        <f t="shared" ca="1" si="0"/>
        <v>46685</v>
      </c>
    </row>
    <row r="29" spans="1:2" ht="15.75" customHeight="1">
      <c r="A29" s="20" t="str">
        <f t="shared" si="1"/>
        <v/>
      </c>
      <c r="B29" s="16">
        <f t="shared" ca="1" si="0"/>
        <v>46716</v>
      </c>
    </row>
    <row r="30" spans="1:2" ht="15.75" customHeight="1">
      <c r="A30" s="20" t="str">
        <f t="shared" si="1"/>
        <v/>
      </c>
      <c r="B30" s="16">
        <f t="shared" ca="1" si="0"/>
        <v>46746</v>
      </c>
    </row>
    <row r="31" spans="1:2" ht="15.75" customHeight="1">
      <c r="A31" s="20" t="str">
        <f t="shared" si="1"/>
        <v/>
      </c>
      <c r="B31" s="16">
        <f t="shared" ca="1" si="0"/>
        <v>46777</v>
      </c>
    </row>
    <row r="32" spans="1:2" ht="15.75" customHeight="1">
      <c r="A32" s="20" t="str">
        <f t="shared" si="1"/>
        <v/>
      </c>
      <c r="B32" s="16">
        <f t="shared" ca="1" si="0"/>
        <v>46808</v>
      </c>
    </row>
    <row r="33" spans="1:2" ht="15.75" customHeight="1">
      <c r="A33" s="20" t="str">
        <f t="shared" si="1"/>
        <v/>
      </c>
      <c r="B33" s="16">
        <f t="shared" ca="1" si="0"/>
        <v>46837</v>
      </c>
    </row>
    <row r="34" spans="1:2" ht="15.75" customHeight="1">
      <c r="A34" s="20" t="str">
        <f t="shared" si="1"/>
        <v/>
      </c>
      <c r="B34" s="16">
        <f t="shared" ca="1" si="0"/>
        <v>46868</v>
      </c>
    </row>
    <row r="35" spans="1:2" ht="15.75" customHeight="1">
      <c r="A35" s="20" t="str">
        <f t="shared" si="1"/>
        <v/>
      </c>
      <c r="B35" s="16">
        <f t="shared" ca="1" si="0"/>
        <v>46898</v>
      </c>
    </row>
    <row r="36" spans="1:2" ht="15.75" customHeight="1">
      <c r="A36" s="20" t="str">
        <f t="shared" si="1"/>
        <v/>
      </c>
      <c r="B36" s="16">
        <f t="shared" ca="1" si="0"/>
        <v>46929</v>
      </c>
    </row>
    <row r="37" spans="1:2" ht="15.75" customHeight="1">
      <c r="A37" s="20" t="str">
        <f t="shared" si="1"/>
        <v/>
      </c>
      <c r="B37" s="16">
        <f t="shared" ca="1" si="0"/>
        <v>46959</v>
      </c>
    </row>
    <row r="38" spans="1:2" ht="15.75" customHeight="1">
      <c r="A38" s="20" t="str">
        <f t="shared" si="1"/>
        <v/>
      </c>
      <c r="B38" s="16">
        <f t="shared" ca="1" si="0"/>
        <v>46990</v>
      </c>
    </row>
    <row r="39" spans="1:2" ht="15.75" customHeight="1">
      <c r="A39" s="20" t="str">
        <f t="shared" si="1"/>
        <v/>
      </c>
      <c r="B39" s="16">
        <f t="shared" ca="1" si="0"/>
        <v>47021</v>
      </c>
    </row>
    <row r="40" spans="1:2" ht="15.75" customHeight="1">
      <c r="A40" s="20" t="str">
        <f t="shared" si="1"/>
        <v/>
      </c>
      <c r="B40" s="16">
        <f t="shared" ca="1" si="0"/>
        <v>47051</v>
      </c>
    </row>
    <row r="41" spans="1:2" ht="15.75" customHeight="1">
      <c r="A41" s="20" t="str">
        <f t="shared" si="1"/>
        <v/>
      </c>
      <c r="B41" s="16">
        <f t="shared" ca="1" si="0"/>
        <v>47082</v>
      </c>
    </row>
    <row r="42" spans="1:2" ht="15.75" customHeight="1">
      <c r="A42" s="20" t="str">
        <f t="shared" si="1"/>
        <v/>
      </c>
      <c r="B42" s="16">
        <f t="shared" ca="1" si="0"/>
        <v>47112</v>
      </c>
    </row>
    <row r="43" spans="1:2" ht="15.75" customHeight="1">
      <c r="A43" s="20" t="str">
        <f t="shared" si="1"/>
        <v/>
      </c>
      <c r="B43" s="16">
        <f t="shared" ca="1" si="0"/>
        <v>47143</v>
      </c>
    </row>
    <row r="44" spans="1:2" ht="15.75" customHeight="1">
      <c r="A44" s="20" t="str">
        <f t="shared" si="1"/>
        <v/>
      </c>
      <c r="B44" s="16">
        <f t="shared" ca="1" si="0"/>
        <v>47174</v>
      </c>
    </row>
    <row r="45" spans="1:2" ht="15.75" customHeight="1">
      <c r="A45" s="20" t="str">
        <f t="shared" si="1"/>
        <v/>
      </c>
      <c r="B45" s="16">
        <f t="shared" ca="1" si="0"/>
        <v>47202</v>
      </c>
    </row>
    <row r="46" spans="1:2" ht="15.75" customHeight="1">
      <c r="A46" s="20" t="str">
        <f t="shared" si="1"/>
        <v/>
      </c>
      <c r="B46" s="16">
        <f t="shared" ca="1" si="0"/>
        <v>47233</v>
      </c>
    </row>
    <row r="47" spans="1:2" ht="15.75" customHeight="1">
      <c r="A47" s="20" t="str">
        <f t="shared" si="1"/>
        <v/>
      </c>
      <c r="B47" s="16">
        <f t="shared" ca="1" si="0"/>
        <v>47263</v>
      </c>
    </row>
    <row r="48" spans="1:2" ht="15.75" customHeight="1">
      <c r="A48" s="20" t="str">
        <f t="shared" si="1"/>
        <v/>
      </c>
      <c r="B48" s="16">
        <f t="shared" ca="1" si="0"/>
        <v>47294</v>
      </c>
    </row>
    <row r="49" spans="1:2" ht="15.75" customHeight="1">
      <c r="A49" s="20" t="str">
        <f t="shared" si="1"/>
        <v/>
      </c>
      <c r="B49" s="16">
        <f t="shared" ca="1" si="0"/>
        <v>47324</v>
      </c>
    </row>
    <row r="50" spans="1:2" ht="15.75" customHeight="1">
      <c r="A50" s="20" t="str">
        <f t="shared" si="1"/>
        <v/>
      </c>
      <c r="B50" s="16">
        <f t="shared" ca="1" si="0"/>
        <v>47355</v>
      </c>
    </row>
    <row r="51" spans="1:2" ht="15.75" customHeight="1">
      <c r="A51" s="20" t="str">
        <f t="shared" si="1"/>
        <v/>
      </c>
      <c r="B51" s="16">
        <f t="shared" ca="1" si="0"/>
        <v>47386</v>
      </c>
    </row>
    <row r="52" spans="1:2" ht="15.75" customHeight="1">
      <c r="A52" s="20" t="str">
        <f t="shared" si="1"/>
        <v/>
      </c>
      <c r="B52" s="16">
        <f t="shared" ca="1" si="0"/>
        <v>47416</v>
      </c>
    </row>
    <row r="53" spans="1:2" ht="15.75" customHeight="1">
      <c r="A53" s="20" t="str">
        <f t="shared" si="1"/>
        <v/>
      </c>
      <c r="B53" s="16">
        <f t="shared" ca="1" si="0"/>
        <v>47447</v>
      </c>
    </row>
    <row r="54" spans="1:2" ht="15.75" customHeight="1">
      <c r="A54" s="20" t="str">
        <f t="shared" si="1"/>
        <v/>
      </c>
      <c r="B54" s="16">
        <f t="shared" ca="1" si="0"/>
        <v>47477</v>
      </c>
    </row>
    <row r="55" spans="1:2" ht="15.75" customHeight="1">
      <c r="A55" s="20" t="str">
        <f t="shared" si="1"/>
        <v/>
      </c>
      <c r="B55" s="16">
        <f t="shared" ca="1" si="0"/>
        <v>47508</v>
      </c>
    </row>
    <row r="56" spans="1:2" ht="15.75" customHeight="1">
      <c r="A56" s="20" t="str">
        <f t="shared" si="1"/>
        <v/>
      </c>
      <c r="B56" s="16">
        <f t="shared" ca="1" si="0"/>
        <v>47539</v>
      </c>
    </row>
    <row r="57" spans="1:2" ht="15.75" customHeight="1">
      <c r="A57" s="20" t="str">
        <f t="shared" si="1"/>
        <v/>
      </c>
      <c r="B57" s="16">
        <f t="shared" ca="1" si="0"/>
        <v>47567</v>
      </c>
    </row>
    <row r="58" spans="1:2" ht="15.75" customHeight="1">
      <c r="A58" s="20" t="str">
        <f t="shared" si="1"/>
        <v/>
      </c>
      <c r="B58" s="16">
        <f t="shared" ca="1" si="0"/>
        <v>47598</v>
      </c>
    </row>
    <row r="59" spans="1:2" ht="15.75" customHeight="1">
      <c r="A59" s="20" t="str">
        <f t="shared" si="1"/>
        <v/>
      </c>
      <c r="B59" s="16">
        <f t="shared" ca="1" si="0"/>
        <v>47628</v>
      </c>
    </row>
    <row r="60" spans="1:2" ht="15.75" customHeight="1">
      <c r="A60" s="20" t="str">
        <f t="shared" si="1"/>
        <v/>
      </c>
      <c r="B60" s="16">
        <f t="shared" ca="1" si="0"/>
        <v>47659</v>
      </c>
    </row>
    <row r="61" spans="1:2" ht="15.75" customHeight="1">
      <c r="A61" s="20" t="str">
        <f t="shared" si="1"/>
        <v/>
      </c>
      <c r="B61" s="16">
        <f t="shared" ca="1" si="0"/>
        <v>47689</v>
      </c>
    </row>
    <row r="62" spans="1:2" ht="15.75" customHeight="1">
      <c r="A62" s="20" t="str">
        <f t="shared" si="1"/>
        <v/>
      </c>
      <c r="B62" s="16">
        <f t="shared" ca="1" si="0"/>
        <v>47720</v>
      </c>
    </row>
    <row r="63" spans="1:2" ht="15.75" customHeight="1">
      <c r="A63" s="20" t="str">
        <f t="shared" si="1"/>
        <v/>
      </c>
      <c r="B63" s="16">
        <f t="shared" ca="1" si="0"/>
        <v>47751</v>
      </c>
    </row>
    <row r="64" spans="1:2" ht="15.75" customHeight="1">
      <c r="A64" s="20" t="str">
        <f t="shared" si="1"/>
        <v/>
      </c>
      <c r="B64" s="16">
        <f t="shared" ca="1" si="0"/>
        <v>47781</v>
      </c>
    </row>
    <row r="65" spans="1:2" ht="15.75" customHeight="1">
      <c r="A65" s="20" t="str">
        <f t="shared" si="1"/>
        <v/>
      </c>
      <c r="B65" s="16">
        <f t="shared" ca="1" si="0"/>
        <v>47812</v>
      </c>
    </row>
    <row r="66" spans="1:2" ht="15.75" customHeight="1">
      <c r="A66" s="20" t="str">
        <f t="shared" si="1"/>
        <v/>
      </c>
      <c r="B66" s="16">
        <f t="shared" ca="1" si="0"/>
        <v>47842</v>
      </c>
    </row>
    <row r="67" spans="1:2" ht="15.75" customHeight="1">
      <c r="A67" s="20" t="str">
        <f t="shared" si="1"/>
        <v/>
      </c>
      <c r="B67" s="16">
        <f t="shared" ca="1" si="0"/>
        <v>47873</v>
      </c>
    </row>
    <row r="68" spans="1:2" ht="15.75" customHeight="1">
      <c r="A68" s="20" t="str">
        <f t="shared" si="1"/>
        <v/>
      </c>
      <c r="B68" s="16">
        <f t="shared" ca="1" si="0"/>
        <v>47904</v>
      </c>
    </row>
    <row r="69" spans="1:2" ht="15.75" customHeight="1">
      <c r="A69" s="20" t="str">
        <f t="shared" si="1"/>
        <v/>
      </c>
      <c r="B69" s="16">
        <f t="shared" ca="1" si="0"/>
        <v>47932</v>
      </c>
    </row>
    <row r="70" spans="1:2" ht="15.75" customHeight="1">
      <c r="A70" s="20" t="str">
        <f t="shared" si="1"/>
        <v/>
      </c>
      <c r="B70" s="16">
        <f t="shared" ca="1" si="0"/>
        <v>47963</v>
      </c>
    </row>
    <row r="71" spans="1:2" ht="15.75" customHeight="1">
      <c r="A71" s="20" t="str">
        <f t="shared" si="1"/>
        <v/>
      </c>
      <c r="B71" s="16">
        <f t="shared" ca="1" si="0"/>
        <v>47993</v>
      </c>
    </row>
    <row r="72" spans="1:2" ht="15.75" customHeight="1">
      <c r="A72" s="20" t="str">
        <f t="shared" si="1"/>
        <v/>
      </c>
      <c r="B72" s="16">
        <f t="shared" ca="1" si="0"/>
        <v>48024</v>
      </c>
    </row>
    <row r="73" spans="1:2" ht="15.75" customHeight="1">
      <c r="A73" s="20" t="str">
        <f t="shared" si="1"/>
        <v/>
      </c>
      <c r="B73" s="16">
        <f t="shared" ca="1" si="0"/>
        <v>48054</v>
      </c>
    </row>
    <row r="74" spans="1:2" ht="15.75" customHeight="1">
      <c r="A74" s="20" t="str">
        <f t="shared" si="1"/>
        <v/>
      </c>
      <c r="B74" s="16">
        <f t="shared" ca="1" si="0"/>
        <v>48085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10:C10"/>
    <mergeCell ref="B11:C11"/>
    <mergeCell ref="B3:C3"/>
    <mergeCell ref="B4:C4"/>
    <mergeCell ref="B5:D5"/>
    <mergeCell ref="B6:C6"/>
    <mergeCell ref="B7:C7"/>
    <mergeCell ref="B8:C8"/>
    <mergeCell ref="B9:C9"/>
  </mergeCells>
  <dataValidations count="1">
    <dataValidation type="list" allowBlank="1" showErrorMessage="1" sqref="D4" xr:uid="{00000000-0002-0000-0000-000000000000}">
      <formula1>$N$3:$N$12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4"/>
  <sheetViews>
    <sheetView tabSelected="1" topLeftCell="A7" zoomScale="85" zoomScaleNormal="85" workbookViewId="0">
      <selection activeCell="E13" sqref="E13"/>
    </sheetView>
  </sheetViews>
  <sheetFormatPr defaultColWidth="0" defaultRowHeight="15" customHeight="1"/>
  <cols>
    <col min="1" max="1" width="4" style="26" customWidth="1"/>
    <col min="2" max="2" width="10.28515625" style="26" customWidth="1"/>
    <col min="3" max="3" width="23.28515625" style="26" customWidth="1"/>
    <col min="4" max="4" width="25" style="26" customWidth="1"/>
    <col min="5" max="5" width="21" style="26" customWidth="1"/>
    <col min="6" max="7" width="19.28515625" style="26" hidden="1" customWidth="1"/>
    <col min="8" max="8" width="22" style="26" customWidth="1"/>
    <col min="9" max="9" width="20" style="26" customWidth="1"/>
    <col min="10" max="10" width="20.42578125" style="26" hidden="1" customWidth="1"/>
    <col min="11" max="11" width="15.42578125" style="26" hidden="1" customWidth="1"/>
    <col min="12" max="12" width="17.42578125" style="26" hidden="1" customWidth="1"/>
    <col min="13" max="13" width="21.7109375" style="26" hidden="1" customWidth="1"/>
    <col min="14" max="14" width="37.28515625" style="26" hidden="1" customWidth="1"/>
    <col min="15" max="16" width="13.42578125" style="26" hidden="1" customWidth="1"/>
    <col min="17" max="17" width="17.5703125" style="26" customWidth="1"/>
    <col min="18" max="18" width="15.140625" style="26" customWidth="1"/>
    <col min="19" max="19" width="15.7109375" style="26" customWidth="1"/>
    <col min="20" max="20" width="17" style="26" customWidth="1"/>
    <col min="21" max="21" width="9.140625" style="26" customWidth="1"/>
    <col min="22" max="22" width="9.140625" style="26" hidden="1" customWidth="1"/>
    <col min="23" max="23" width="12" style="26" hidden="1" customWidth="1"/>
    <col min="24" max="24" width="9.140625" style="26" hidden="1" customWidth="1"/>
    <col min="25" max="25" width="10.7109375" style="26" hidden="1" customWidth="1"/>
    <col min="26" max="26" width="8.7109375" style="26" hidden="1" customWidth="1"/>
    <col min="27" max="16384" width="14.42578125" style="26" hidden="1"/>
  </cols>
  <sheetData>
    <row r="1" spans="1:26" ht="35.25" hidden="1" customHeight="1">
      <c r="A1" s="21"/>
      <c r="B1" s="22"/>
      <c r="C1" s="158" t="s">
        <v>20</v>
      </c>
      <c r="D1" s="159"/>
      <c r="E1" s="159"/>
      <c r="F1" s="159"/>
      <c r="G1" s="159"/>
      <c r="H1" s="159"/>
      <c r="I1" s="159"/>
      <c r="J1" s="159"/>
      <c r="K1" s="159"/>
      <c r="L1" s="159"/>
      <c r="M1" s="160"/>
      <c r="N1" s="23"/>
      <c r="O1" s="24"/>
      <c r="P1" s="25"/>
      <c r="Q1" s="25"/>
      <c r="R1" s="22"/>
      <c r="S1" s="22"/>
      <c r="T1" s="22"/>
      <c r="U1" s="21"/>
      <c r="V1" s="21"/>
      <c r="W1" s="21"/>
      <c r="X1" s="21"/>
      <c r="Y1" s="21"/>
      <c r="Z1" s="21"/>
    </row>
    <row r="2" spans="1:26" ht="14.25" hidden="1" customHeight="1">
      <c r="A2" s="21"/>
      <c r="B2" s="22"/>
      <c r="C2" s="22"/>
      <c r="D2" s="22"/>
      <c r="E2" s="22"/>
      <c r="F2" s="22"/>
      <c r="G2" s="22"/>
      <c r="H2" s="22"/>
      <c r="I2" s="22"/>
      <c r="J2" s="23"/>
      <c r="K2" s="23"/>
      <c r="L2" s="23"/>
      <c r="M2" s="22"/>
      <c r="N2" s="22"/>
      <c r="O2" s="27"/>
      <c r="P2" s="28"/>
      <c r="Q2" s="28"/>
      <c r="R2" s="22"/>
      <c r="S2" s="22"/>
      <c r="T2" s="22"/>
      <c r="U2" s="21"/>
      <c r="V2" s="21"/>
      <c r="W2" s="21"/>
      <c r="X2" s="21"/>
      <c r="Y2" s="21"/>
      <c r="Z2" s="21"/>
    </row>
    <row r="3" spans="1:26" ht="14.25" hidden="1" customHeight="1">
      <c r="A3" s="21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2"/>
      <c r="N3" s="22"/>
      <c r="O3" s="27"/>
      <c r="P3" s="28"/>
      <c r="Q3" s="28"/>
      <c r="R3" s="22"/>
      <c r="S3" s="22"/>
      <c r="T3" s="22"/>
      <c r="U3" s="21"/>
      <c r="V3" s="21"/>
      <c r="W3" s="21"/>
      <c r="X3" s="21"/>
      <c r="Y3" s="21"/>
      <c r="Z3" s="21"/>
    </row>
    <row r="4" spans="1:26" ht="14.25" hidden="1" customHeight="1">
      <c r="A4" s="21"/>
      <c r="B4" s="22"/>
      <c r="C4" s="29" t="s">
        <v>21</v>
      </c>
      <c r="D4" s="29"/>
      <c r="E4" s="161" t="s">
        <v>22</v>
      </c>
      <c r="F4" s="162"/>
      <c r="G4" s="162"/>
      <c r="H4" s="162"/>
      <c r="I4" s="162"/>
      <c r="J4" s="23"/>
      <c r="K4" s="23"/>
      <c r="L4" s="23"/>
      <c r="M4" s="22"/>
      <c r="N4" s="22"/>
      <c r="O4" s="27"/>
      <c r="P4" s="28"/>
      <c r="Q4" s="28"/>
      <c r="R4" s="22"/>
      <c r="S4" s="22"/>
      <c r="T4" s="22"/>
      <c r="U4" s="21"/>
      <c r="V4" s="21"/>
      <c r="W4" s="21"/>
      <c r="X4" s="21"/>
      <c r="Y4" s="21"/>
      <c r="Z4" s="21"/>
    </row>
    <row r="5" spans="1:26" ht="14.25" hidden="1" customHeight="1">
      <c r="A5" s="21"/>
      <c r="B5" s="22"/>
      <c r="C5" s="29" t="s">
        <v>23</v>
      </c>
      <c r="D5" s="29"/>
      <c r="E5" s="161"/>
      <c r="F5" s="162"/>
      <c r="G5" s="162"/>
      <c r="H5" s="162"/>
      <c r="I5" s="162"/>
      <c r="J5" s="30"/>
      <c r="K5" s="23"/>
      <c r="L5" s="31"/>
      <c r="M5" s="22"/>
      <c r="N5" s="22"/>
      <c r="O5" s="32"/>
      <c r="P5" s="28"/>
      <c r="Q5" s="28"/>
      <c r="R5" s="22"/>
      <c r="S5" s="22"/>
      <c r="T5" s="22"/>
      <c r="U5" s="21"/>
      <c r="V5" s="21"/>
      <c r="W5" s="21"/>
      <c r="X5" s="21"/>
      <c r="Y5" s="21"/>
      <c r="Z5" s="21"/>
    </row>
    <row r="6" spans="1:26" ht="17.25" hidden="1" customHeight="1">
      <c r="A6" s="21"/>
      <c r="B6" s="21"/>
      <c r="C6" s="33"/>
      <c r="D6" s="34"/>
      <c r="E6" s="35"/>
      <c r="F6" s="35"/>
      <c r="G6" s="35"/>
      <c r="H6" s="36"/>
      <c r="I6" s="36"/>
      <c r="J6" s="36"/>
      <c r="K6" s="36"/>
      <c r="L6" s="36"/>
      <c r="M6" s="37"/>
      <c r="N6" s="37"/>
      <c r="O6" s="38"/>
      <c r="P6" s="38"/>
      <c r="Q6" s="38"/>
      <c r="R6" s="37"/>
      <c r="S6" s="37"/>
      <c r="T6" s="37"/>
      <c r="U6" s="37"/>
      <c r="V6" s="37"/>
      <c r="W6" s="37"/>
      <c r="X6" s="21"/>
      <c r="Y6" s="21"/>
      <c r="Z6" s="21"/>
    </row>
    <row r="7" spans="1:26" ht="33" customHeight="1">
      <c r="A7" s="21"/>
      <c r="B7" s="163" t="s">
        <v>24</v>
      </c>
      <c r="C7" s="164"/>
      <c r="D7" s="164"/>
      <c r="E7" s="165"/>
      <c r="F7" s="39"/>
      <c r="G7" s="39"/>
      <c r="H7" s="40"/>
      <c r="I7" s="36"/>
      <c r="J7" s="36"/>
      <c r="K7" s="36"/>
      <c r="L7" s="36"/>
      <c r="M7" s="37"/>
      <c r="N7" s="37"/>
      <c r="O7" s="38"/>
      <c r="P7" s="38"/>
      <c r="Q7" s="38"/>
      <c r="R7" s="37"/>
      <c r="S7" s="37"/>
      <c r="T7" s="37"/>
      <c r="U7" s="37"/>
      <c r="V7" s="37"/>
      <c r="W7" s="37"/>
      <c r="X7" s="21"/>
      <c r="Y7" s="21"/>
      <c r="Z7" s="21"/>
    </row>
    <row r="8" spans="1:26" ht="33" customHeight="1">
      <c r="A8" s="21"/>
      <c r="B8" s="166" t="s">
        <v>25</v>
      </c>
      <c r="C8" s="167"/>
      <c r="D8" s="167"/>
      <c r="E8" s="168"/>
      <c r="F8" s="41"/>
      <c r="G8" s="41"/>
      <c r="H8" s="42"/>
      <c r="I8" s="36"/>
      <c r="J8" s="36"/>
      <c r="K8" s="36"/>
      <c r="L8" s="36"/>
      <c r="M8" s="37"/>
      <c r="N8" s="37"/>
      <c r="O8" s="38"/>
      <c r="P8" s="38"/>
      <c r="Q8" s="38"/>
      <c r="R8" s="37"/>
      <c r="S8" s="37"/>
      <c r="T8" s="37"/>
      <c r="U8" s="37"/>
      <c r="V8" s="37"/>
      <c r="W8" s="37"/>
      <c r="X8" s="21"/>
      <c r="Y8" s="21"/>
      <c r="Z8" s="21"/>
    </row>
    <row r="9" spans="1:26" ht="39" customHeight="1">
      <c r="A9" s="21"/>
      <c r="B9" s="169" t="s">
        <v>26</v>
      </c>
      <c r="C9" s="170"/>
      <c r="D9" s="170"/>
      <c r="E9" s="171"/>
      <c r="F9" s="43"/>
      <c r="G9" s="43"/>
      <c r="H9" s="42"/>
      <c r="I9" s="36"/>
      <c r="J9" s="36"/>
      <c r="K9" s="36"/>
      <c r="L9" s="36"/>
      <c r="M9" s="37"/>
      <c r="N9" s="37"/>
      <c r="O9" s="38"/>
      <c r="P9" s="38"/>
      <c r="Q9" s="38"/>
      <c r="R9" s="37"/>
      <c r="S9" s="37"/>
      <c r="T9" s="37"/>
      <c r="U9" s="37"/>
      <c r="V9" s="37"/>
      <c r="W9" s="37"/>
      <c r="X9" s="21"/>
      <c r="Y9" s="21"/>
      <c r="Z9" s="21"/>
    </row>
    <row r="10" spans="1:26" ht="9" customHeight="1">
      <c r="A10" s="21"/>
      <c r="B10" s="21"/>
      <c r="C10" s="44"/>
      <c r="D10" s="44"/>
      <c r="E10" s="44"/>
      <c r="F10" s="44"/>
      <c r="G10" s="44"/>
      <c r="H10" s="45"/>
      <c r="I10" s="36"/>
      <c r="J10" s="36"/>
      <c r="K10" s="36"/>
      <c r="L10" s="36"/>
      <c r="M10" s="21"/>
      <c r="N10" s="21"/>
      <c r="O10" s="46"/>
      <c r="P10" s="46"/>
      <c r="Q10" s="46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6" customHeight="1">
      <c r="A11" s="21"/>
      <c r="B11" s="172" t="s">
        <v>64</v>
      </c>
      <c r="C11" s="173"/>
      <c r="D11" s="174"/>
      <c r="E11" s="47">
        <v>480000</v>
      </c>
      <c r="F11" s="48"/>
      <c r="G11" s="48"/>
      <c r="H11" s="49"/>
      <c r="I11" s="36"/>
      <c r="J11" s="36"/>
      <c r="K11" s="36"/>
      <c r="L11" s="36"/>
      <c r="M11" s="21"/>
      <c r="N11" s="21"/>
      <c r="O11" s="46"/>
      <c r="P11" s="46"/>
      <c r="Q11" s="46"/>
      <c r="R11" s="21"/>
      <c r="S11" s="21"/>
      <c r="T11" s="21"/>
      <c r="U11" s="21"/>
      <c r="V11" s="21"/>
      <c r="W11" s="21"/>
      <c r="X11" s="21"/>
      <c r="Y11" s="50"/>
      <c r="Z11" s="21"/>
    </row>
    <row r="12" spans="1:26" ht="15.75" hidden="1" customHeight="1">
      <c r="A12" s="21"/>
      <c r="B12" s="51"/>
      <c r="C12" s="52" t="s">
        <v>27</v>
      </c>
      <c r="D12" s="52"/>
      <c r="E12" s="47">
        <v>0</v>
      </c>
      <c r="F12" s="53"/>
      <c r="G12" s="53"/>
      <c r="H12" s="49"/>
      <c r="I12" s="54">
        <f>E12/E11</f>
        <v>0</v>
      </c>
      <c r="J12" s="36"/>
      <c r="K12" s="36"/>
      <c r="L12" s="36"/>
      <c r="M12" s="21"/>
      <c r="N12" s="21"/>
      <c r="O12" s="46"/>
      <c r="P12" s="55" t="s">
        <v>2</v>
      </c>
      <c r="Q12" s="55"/>
      <c r="R12" s="55"/>
      <c r="S12" s="55"/>
      <c r="T12" s="55"/>
      <c r="U12" s="55"/>
      <c r="V12" s="21"/>
      <c r="W12" s="21"/>
      <c r="X12" s="21"/>
      <c r="Y12" s="21"/>
      <c r="Z12" s="21"/>
    </row>
    <row r="13" spans="1:26" ht="21.75" customHeight="1">
      <c r="A13" s="21"/>
      <c r="B13" s="172" t="s">
        <v>28</v>
      </c>
      <c r="C13" s="173"/>
      <c r="D13" s="174"/>
      <c r="E13" s="56">
        <v>60</v>
      </c>
      <c r="F13" s="57"/>
      <c r="G13" s="57"/>
      <c r="H13" s="49"/>
      <c r="I13" s="36"/>
      <c r="J13" s="36"/>
      <c r="K13" s="36"/>
      <c r="L13" s="36"/>
      <c r="M13" s="21"/>
      <c r="N13" s="21"/>
      <c r="O13" s="21"/>
      <c r="P13" s="58">
        <v>12</v>
      </c>
      <c r="Q13" s="58"/>
      <c r="R13" s="157" t="s">
        <v>58</v>
      </c>
      <c r="S13" s="157"/>
      <c r="T13" s="157" t="s">
        <v>59</v>
      </c>
      <c r="U13" s="157"/>
      <c r="V13" s="157" t="s">
        <v>60</v>
      </c>
      <c r="W13" s="157"/>
      <c r="X13" s="157" t="s">
        <v>61</v>
      </c>
      <c r="Y13" s="157"/>
      <c r="Z13" s="21"/>
    </row>
    <row r="14" spans="1:26" ht="9.75" hidden="1" customHeight="1">
      <c r="A14" s="21"/>
      <c r="B14" s="21"/>
      <c r="C14" s="59"/>
      <c r="D14" s="59"/>
      <c r="E14" s="35"/>
      <c r="F14" s="35"/>
      <c r="G14" s="35"/>
      <c r="H14" s="36"/>
      <c r="I14" s="36"/>
      <c r="J14" s="36"/>
      <c r="K14" s="36"/>
      <c r="L14" s="36"/>
      <c r="M14" s="21"/>
      <c r="N14" s="21"/>
      <c r="O14" s="46"/>
      <c r="P14" s="60"/>
      <c r="Q14" s="60"/>
      <c r="R14" s="61"/>
      <c r="S14" s="61"/>
      <c r="T14" s="61"/>
      <c r="U14" s="62"/>
      <c r="V14" s="61"/>
      <c r="W14" s="62"/>
      <c r="X14" s="61"/>
      <c r="Y14" s="62"/>
      <c r="Z14" s="21"/>
    </row>
    <row r="15" spans="1:26" ht="15.75" hidden="1" customHeight="1">
      <c r="A15" s="21"/>
      <c r="B15" s="22"/>
      <c r="C15" s="63" t="s">
        <v>29</v>
      </c>
      <c r="D15" s="63"/>
      <c r="E15" s="64">
        <v>0</v>
      </c>
      <c r="F15" s="64"/>
      <c r="G15" s="64"/>
      <c r="H15" s="65"/>
      <c r="I15" s="49" t="s">
        <v>30</v>
      </c>
      <c r="J15" s="36"/>
      <c r="K15" s="36"/>
      <c r="L15" s="37"/>
      <c r="M15" s="21"/>
      <c r="N15" s="21"/>
      <c r="O15" s="46"/>
      <c r="P15" s="60" t="s">
        <v>7</v>
      </c>
      <c r="Q15" s="60"/>
      <c r="R15" s="66">
        <v>0.35</v>
      </c>
      <c r="S15" s="66">
        <v>1.9E-2</v>
      </c>
      <c r="T15" s="66">
        <v>0.35</v>
      </c>
      <c r="U15" s="67">
        <v>1.7500000000000002E-2</v>
      </c>
      <c r="V15" s="66">
        <v>0.35</v>
      </c>
      <c r="W15" s="67">
        <v>1.4999999999999999E-2</v>
      </c>
      <c r="X15" s="66">
        <v>0.35</v>
      </c>
      <c r="Y15" s="67">
        <v>1.2500000000000001E-2</v>
      </c>
      <c r="Z15" s="21"/>
    </row>
    <row r="16" spans="1:26" ht="27.75" customHeight="1">
      <c r="A16" s="21"/>
      <c r="B16" s="163" t="s">
        <v>31</v>
      </c>
      <c r="C16" s="164"/>
      <c r="D16" s="164"/>
      <c r="E16" s="165"/>
      <c r="F16" s="64"/>
      <c r="G16" s="64"/>
      <c r="H16" s="65"/>
      <c r="I16" s="49"/>
      <c r="J16" s="36"/>
      <c r="K16" s="36"/>
      <c r="L16" s="37"/>
      <c r="M16" s="21"/>
      <c r="N16" s="21"/>
      <c r="O16" s="46"/>
      <c r="P16" s="60"/>
      <c r="Q16" s="60"/>
      <c r="R16" s="66"/>
      <c r="S16" s="66"/>
      <c r="T16" s="66"/>
      <c r="U16" s="67"/>
      <c r="V16" s="21"/>
      <c r="W16" s="21"/>
      <c r="X16" s="21"/>
      <c r="Y16" s="21"/>
      <c r="Z16" s="21"/>
    </row>
    <row r="17" spans="1:26" ht="53.25" customHeight="1">
      <c r="A17" s="21"/>
      <c r="B17" s="169" t="s">
        <v>32</v>
      </c>
      <c r="C17" s="170"/>
      <c r="D17" s="170"/>
      <c r="E17" s="171"/>
      <c r="F17" s="64"/>
      <c r="G17" s="64"/>
      <c r="H17" s="65"/>
      <c r="I17" s="49"/>
      <c r="J17" s="36"/>
      <c r="K17" s="36"/>
      <c r="L17" s="37"/>
      <c r="M17" s="21"/>
      <c r="N17" s="21"/>
      <c r="O17" s="46"/>
      <c r="P17" s="60"/>
      <c r="Q17" s="60"/>
      <c r="R17" s="66"/>
      <c r="S17" s="66"/>
      <c r="T17" s="66"/>
      <c r="U17" s="67"/>
      <c r="V17" s="21"/>
      <c r="W17" s="21"/>
      <c r="X17" s="21"/>
      <c r="Y17" s="21"/>
      <c r="Z17" s="21"/>
    </row>
    <row r="18" spans="1:26" ht="13.5" customHeight="1">
      <c r="A18" s="21"/>
      <c r="B18" s="21"/>
      <c r="C18" s="68"/>
      <c r="D18" s="68"/>
      <c r="E18" s="68"/>
      <c r="F18" s="69"/>
      <c r="G18" s="69"/>
      <c r="H18" s="65"/>
      <c r="I18" s="49"/>
      <c r="J18" s="36"/>
      <c r="K18" s="36"/>
      <c r="L18" s="37"/>
      <c r="M18" s="21"/>
      <c r="N18" s="21"/>
      <c r="O18" s="46"/>
      <c r="P18" s="60"/>
      <c r="Q18" s="60"/>
      <c r="R18" s="66"/>
      <c r="S18" s="66"/>
      <c r="T18" s="66"/>
      <c r="U18" s="67"/>
      <c r="V18" s="21"/>
      <c r="W18" s="21"/>
      <c r="X18" s="21"/>
      <c r="Y18" s="21"/>
      <c r="Z18" s="21"/>
    </row>
    <row r="19" spans="1:26" ht="18" customHeight="1">
      <c r="A19" s="21"/>
      <c r="B19" s="172" t="s">
        <v>33</v>
      </c>
      <c r="C19" s="173"/>
      <c r="D19" s="174"/>
      <c r="E19" s="70">
        <v>0</v>
      </c>
      <c r="F19" s="71">
        <f>E19*E11</f>
        <v>0</v>
      </c>
      <c r="G19" s="69"/>
      <c r="H19" s="72"/>
      <c r="I19" s="49" t="s">
        <v>30</v>
      </c>
      <c r="J19" s="73"/>
      <c r="K19" s="36"/>
      <c r="L19" s="36"/>
      <c r="M19" s="21"/>
      <c r="N19" s="21"/>
      <c r="O19" s="46"/>
      <c r="P19" s="55"/>
      <c r="Q19" s="55"/>
      <c r="R19" s="55"/>
      <c r="S19" s="55"/>
      <c r="T19" s="55"/>
      <c r="U19" s="55"/>
      <c r="V19" s="21"/>
      <c r="W19" s="21"/>
      <c r="X19" s="21"/>
      <c r="Y19" s="21"/>
      <c r="Z19" s="21"/>
    </row>
    <row r="20" spans="1:26" s="133" customFormat="1" ht="18" customHeight="1">
      <c r="A20" s="134"/>
      <c r="B20" s="172" t="s">
        <v>62</v>
      </c>
      <c r="C20" s="173"/>
      <c r="D20" s="174"/>
      <c r="E20" s="70">
        <v>1.4999999999999999E-2</v>
      </c>
      <c r="F20" s="135"/>
      <c r="G20" s="136"/>
      <c r="H20" s="137"/>
      <c r="I20" s="138"/>
      <c r="J20" s="139"/>
      <c r="K20" s="140"/>
      <c r="L20" s="140"/>
      <c r="M20" s="134"/>
      <c r="N20" s="134"/>
      <c r="O20" s="141"/>
      <c r="P20" s="142"/>
      <c r="Q20" s="142"/>
      <c r="R20" s="142"/>
      <c r="S20" s="142"/>
      <c r="T20" s="142"/>
      <c r="U20" s="142"/>
      <c r="V20" s="134"/>
      <c r="W20" s="134"/>
      <c r="X20" s="134"/>
      <c r="Y20" s="134"/>
      <c r="Z20" s="134"/>
    </row>
    <row r="21" spans="1:26" s="133" customFormat="1" ht="18" customHeight="1">
      <c r="A21" s="134"/>
      <c r="B21" s="172" t="s">
        <v>63</v>
      </c>
      <c r="C21" s="173"/>
      <c r="D21" s="174"/>
      <c r="E21" s="143">
        <f>E11*E20</f>
        <v>7200</v>
      </c>
      <c r="F21" s="135"/>
      <c r="G21" s="136"/>
      <c r="H21" s="137"/>
      <c r="I21" s="138"/>
      <c r="J21" s="139"/>
      <c r="K21" s="140"/>
      <c r="L21" s="140"/>
      <c r="M21" s="134"/>
      <c r="N21" s="134"/>
      <c r="O21" s="141"/>
      <c r="P21" s="142"/>
      <c r="Q21" s="142"/>
      <c r="R21" s="142"/>
      <c r="S21" s="142"/>
      <c r="T21" s="142"/>
      <c r="U21" s="142"/>
      <c r="V21" s="134"/>
      <c r="W21" s="134"/>
      <c r="X21" s="134"/>
      <c r="Y21" s="134"/>
      <c r="Z21" s="134"/>
    </row>
    <row r="22" spans="1:26" ht="22.15" customHeight="1">
      <c r="A22" s="21"/>
      <c r="B22" s="172" t="s">
        <v>34</v>
      </c>
      <c r="C22" s="173"/>
      <c r="D22" s="174"/>
      <c r="E22" s="70">
        <v>0.2069</v>
      </c>
      <c r="F22" s="69"/>
      <c r="G22" s="69"/>
      <c r="H22" s="36"/>
      <c r="I22" s="36"/>
      <c r="J22" s="36"/>
      <c r="K22" s="36"/>
      <c r="L22" s="54"/>
      <c r="M22" s="21"/>
      <c r="N22" s="21"/>
      <c r="O22" s="46"/>
      <c r="P22" s="55"/>
      <c r="Q22" s="55"/>
      <c r="R22" s="55"/>
      <c r="S22" s="55"/>
      <c r="T22" s="55"/>
      <c r="U22" s="55"/>
      <c r="V22" s="21"/>
      <c r="W22" s="21"/>
      <c r="X22" s="21"/>
      <c r="Y22" s="21"/>
      <c r="Z22" s="21"/>
    </row>
    <row r="23" spans="1:26" ht="12.75" hidden="1" customHeight="1">
      <c r="A23" s="21"/>
      <c r="B23" s="74"/>
      <c r="C23" s="75" t="s">
        <v>35</v>
      </c>
      <c r="D23" s="75"/>
      <c r="E23" s="76">
        <v>0</v>
      </c>
      <c r="F23" s="69"/>
      <c r="G23" s="69"/>
      <c r="H23" s="77"/>
      <c r="I23" s="49" t="s">
        <v>30</v>
      </c>
      <c r="J23" s="36"/>
      <c r="K23" s="36"/>
      <c r="L23" s="65"/>
      <c r="M23" s="21"/>
      <c r="N23" s="21"/>
      <c r="O23" s="21"/>
      <c r="P23" s="46" t="s">
        <v>0</v>
      </c>
      <c r="Q23" s="46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9.75" hidden="1" customHeight="1">
      <c r="A24" s="21"/>
      <c r="B24" s="74"/>
      <c r="C24" s="75"/>
      <c r="D24" s="75"/>
      <c r="E24" s="78"/>
      <c r="F24" s="35"/>
      <c r="G24" s="35"/>
      <c r="H24" s="36"/>
      <c r="I24" s="36"/>
      <c r="J24" s="36"/>
      <c r="K24" s="36"/>
      <c r="L24" s="36"/>
      <c r="M24" s="21"/>
      <c r="N24" s="21"/>
      <c r="O24" s="21"/>
      <c r="P24" s="79">
        <v>6</v>
      </c>
      <c r="Q24" s="58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5.5" hidden="1" customHeight="1">
      <c r="A25" s="21"/>
      <c r="B25" s="74"/>
      <c r="C25" s="175" t="s">
        <v>36</v>
      </c>
      <c r="D25" s="174"/>
      <c r="E25" s="80">
        <v>6</v>
      </c>
      <c r="F25" s="57"/>
      <c r="G25" s="57"/>
      <c r="H25" s="49"/>
      <c r="I25" s="36"/>
      <c r="J25" s="36"/>
      <c r="K25" s="36"/>
      <c r="L25" s="36"/>
      <c r="M25" s="21"/>
      <c r="N25" s="21"/>
      <c r="O25" s="21"/>
      <c r="P25" s="79">
        <v>12</v>
      </c>
      <c r="Q25" s="58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2.75" hidden="1" customHeight="1">
      <c r="A26" s="21"/>
      <c r="B26" s="74"/>
      <c r="C26" s="81" t="s">
        <v>37</v>
      </c>
      <c r="D26" s="81"/>
      <c r="E26" s="82">
        <f>IF(MID(E5,1,4)="ES5V",E25+2,E25)</f>
        <v>6</v>
      </c>
      <c r="F26" s="83"/>
      <c r="G26" s="83"/>
      <c r="H26" s="49" t="s">
        <v>38</v>
      </c>
      <c r="I26" s="36"/>
      <c r="J26" s="36"/>
      <c r="K26" s="36"/>
      <c r="L26" s="36"/>
      <c r="M26" s="37"/>
      <c r="N26" s="37"/>
      <c r="O26" s="37"/>
      <c r="P26" s="79">
        <v>18</v>
      </c>
      <c r="Q26" s="84"/>
      <c r="R26" s="37"/>
      <c r="S26" s="37"/>
      <c r="T26" s="37"/>
      <c r="U26" s="37"/>
      <c r="V26" s="37"/>
      <c r="W26" s="37"/>
      <c r="X26" s="21"/>
      <c r="Y26" s="21"/>
      <c r="Z26" s="21"/>
    </row>
    <row r="27" spans="1:26" ht="12.75" hidden="1" customHeight="1">
      <c r="A27" s="21"/>
      <c r="B27" s="74"/>
      <c r="C27" s="81" t="s">
        <v>8</v>
      </c>
      <c r="D27" s="81"/>
      <c r="E27" s="85">
        <f>(E11-E12+(E11-E12)*E15)*(1+E23*E26)</f>
        <v>480000</v>
      </c>
      <c r="F27" s="53"/>
      <c r="G27" s="53"/>
      <c r="H27" s="36"/>
      <c r="I27" s="36"/>
      <c r="J27" s="86"/>
      <c r="K27" s="77"/>
      <c r="L27" s="36"/>
      <c r="M27" s="37"/>
      <c r="N27" s="37"/>
      <c r="O27" s="37"/>
      <c r="P27" s="79">
        <v>24</v>
      </c>
      <c r="Q27" s="84"/>
      <c r="R27" s="37"/>
      <c r="S27" s="37"/>
      <c r="T27" s="37"/>
      <c r="U27" s="37"/>
      <c r="V27" s="37"/>
      <c r="W27" s="37"/>
      <c r="X27" s="21"/>
      <c r="Y27" s="21"/>
      <c r="Z27" s="21"/>
    </row>
    <row r="28" spans="1:26" ht="12.75" hidden="1" customHeight="1">
      <c r="A28" s="21"/>
      <c r="B28" s="74"/>
      <c r="C28" s="81"/>
      <c r="D28" s="81"/>
      <c r="E28" s="85"/>
      <c r="F28" s="53"/>
      <c r="G28" s="53"/>
      <c r="H28" s="36"/>
      <c r="I28" s="36"/>
      <c r="J28" s="86"/>
      <c r="K28" s="77"/>
      <c r="L28" s="36"/>
      <c r="M28" s="37"/>
      <c r="N28" s="37"/>
      <c r="O28" s="37"/>
      <c r="P28" s="79">
        <v>30</v>
      </c>
      <c r="Q28" s="84"/>
      <c r="R28" s="37"/>
      <c r="S28" s="37"/>
      <c r="T28" s="37"/>
      <c r="U28" s="37"/>
      <c r="V28" s="37"/>
      <c r="W28" s="37"/>
      <c r="X28" s="21"/>
      <c r="Y28" s="21"/>
      <c r="Z28" s="21"/>
    </row>
    <row r="29" spans="1:26" ht="12.75" hidden="1" customHeight="1">
      <c r="A29" s="21"/>
      <c r="B29" s="74"/>
      <c r="C29" s="74"/>
      <c r="D29" s="81"/>
      <c r="E29" s="85"/>
      <c r="F29" s="53"/>
      <c r="G29" s="53"/>
      <c r="H29" s="36"/>
      <c r="I29" s="36"/>
      <c r="J29" s="86"/>
      <c r="K29" s="77"/>
      <c r="L29" s="36"/>
      <c r="M29" s="37"/>
      <c r="N29" s="37"/>
      <c r="O29" s="37"/>
      <c r="P29" s="79">
        <v>36</v>
      </c>
      <c r="Q29" s="84"/>
      <c r="R29" s="37"/>
      <c r="S29" s="37"/>
      <c r="T29" s="37"/>
      <c r="U29" s="37"/>
      <c r="V29" s="37"/>
      <c r="W29" s="37"/>
      <c r="X29" s="21"/>
      <c r="Y29" s="21"/>
      <c r="Z29" s="21"/>
    </row>
    <row r="30" spans="1:26" ht="24.75" customHeight="1">
      <c r="A30" s="21"/>
      <c r="B30" s="172" t="s">
        <v>39</v>
      </c>
      <c r="C30" s="173"/>
      <c r="D30" s="174"/>
      <c r="E30" s="87">
        <f>PMT(E22/12,E13,-E11,0)+F19</f>
        <v>12902.049210572188</v>
      </c>
      <c r="F30" s="88"/>
      <c r="G30" s="88"/>
      <c r="H30" s="89"/>
      <c r="I30" s="36"/>
      <c r="J30" s="54"/>
      <c r="K30" s="90"/>
      <c r="L30" s="36"/>
      <c r="M30" s="37"/>
      <c r="N30" s="37"/>
      <c r="O30" s="37"/>
      <c r="P30" s="79">
        <v>42</v>
      </c>
      <c r="Q30" s="84"/>
      <c r="R30" s="37"/>
      <c r="S30" s="37"/>
      <c r="T30" s="37"/>
      <c r="U30" s="37"/>
      <c r="V30" s="37"/>
      <c r="W30" s="37"/>
      <c r="X30" s="21"/>
      <c r="Y30" s="21"/>
      <c r="Z30" s="21"/>
    </row>
    <row r="31" spans="1:26" ht="21.75" customHeight="1">
      <c r="A31" s="21"/>
      <c r="B31" s="191" t="s">
        <v>40</v>
      </c>
      <c r="C31" s="173"/>
      <c r="D31" s="174"/>
      <c r="E31" s="70">
        <f ca="1">K102</f>
        <v>0.236249452829361</v>
      </c>
      <c r="F31" s="91"/>
      <c r="G31" s="91"/>
      <c r="H31" s="37"/>
      <c r="I31" s="37"/>
      <c r="J31" s="92"/>
      <c r="K31" s="37"/>
      <c r="L31" s="36"/>
      <c r="M31" s="37"/>
      <c r="N31" s="37"/>
      <c r="O31" s="37"/>
      <c r="P31" s="79">
        <v>48</v>
      </c>
      <c r="Q31" s="84"/>
      <c r="R31" s="37"/>
      <c r="S31" s="37"/>
      <c r="T31" s="37"/>
      <c r="U31" s="37"/>
      <c r="V31" s="37"/>
      <c r="W31" s="37"/>
      <c r="X31" s="21"/>
      <c r="Y31" s="21"/>
      <c r="Z31" s="21"/>
    </row>
    <row r="32" spans="1:26" ht="21" customHeight="1">
      <c r="A32" s="21"/>
      <c r="B32" s="191" t="s">
        <v>41</v>
      </c>
      <c r="C32" s="173"/>
      <c r="D32" s="174"/>
      <c r="E32" s="87">
        <f>E33-E11</f>
        <v>301322.95263433084</v>
      </c>
      <c r="F32" s="93"/>
      <c r="G32" s="93"/>
      <c r="H32" s="37"/>
      <c r="I32" s="37"/>
      <c r="J32" s="94"/>
      <c r="K32" s="37"/>
      <c r="L32" s="36"/>
      <c r="M32" s="37"/>
      <c r="N32" s="37"/>
      <c r="O32" s="37"/>
      <c r="P32" s="79">
        <v>60</v>
      </c>
      <c r="Q32" s="84"/>
      <c r="R32" s="37"/>
      <c r="S32" s="37"/>
      <c r="T32" s="37"/>
      <c r="U32" s="37"/>
      <c r="V32" s="37"/>
      <c r="W32" s="37"/>
      <c r="X32" s="21"/>
      <c r="Y32" s="21"/>
      <c r="Z32" s="21"/>
    </row>
    <row r="33" spans="1:26" ht="24" customHeight="1" thickBot="1">
      <c r="A33" s="21"/>
      <c r="B33" s="191" t="s">
        <v>42</v>
      </c>
      <c r="C33" s="173"/>
      <c r="D33" s="174"/>
      <c r="E33" s="87">
        <f>D99+Q99</f>
        <v>781322.95263433084</v>
      </c>
      <c r="F33" s="93"/>
      <c r="G33" s="93"/>
      <c r="H33" s="37"/>
      <c r="I33" s="37"/>
      <c r="J33" s="37"/>
      <c r="K33" s="37"/>
      <c r="L33" s="86"/>
      <c r="M33" s="37"/>
      <c r="N33" s="37"/>
      <c r="O33" s="37"/>
      <c r="P33" s="84"/>
      <c r="Q33" s="84"/>
      <c r="R33" s="37"/>
      <c r="S33" s="37"/>
      <c r="T33" s="37"/>
      <c r="U33" s="37"/>
      <c r="V33" s="37"/>
      <c r="W33" s="95"/>
      <c r="X33" s="50"/>
      <c r="Y33" s="21"/>
      <c r="Z33" s="21"/>
    </row>
    <row r="34" spans="1:26" ht="12.75" hidden="1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96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2.75" hidden="1" customHeight="1">
      <c r="A35" s="21"/>
      <c r="B35" s="22"/>
      <c r="C35" s="29"/>
      <c r="D35" s="29"/>
      <c r="E35" s="23"/>
      <c r="F35" s="23"/>
      <c r="G35" s="23"/>
      <c r="H35" s="23"/>
      <c r="I35" s="23"/>
      <c r="J35" s="23"/>
      <c r="K35" s="23"/>
      <c r="L35" s="23"/>
      <c r="M35" s="22"/>
      <c r="N35" s="22"/>
      <c r="O35" s="22"/>
      <c r="P35" s="22"/>
      <c r="Q35" s="22"/>
      <c r="R35" s="22"/>
      <c r="S35" s="21"/>
      <c r="T35" s="21"/>
      <c r="U35" s="21"/>
      <c r="V35" s="21"/>
      <c r="W35" s="21"/>
      <c r="X35" s="21"/>
      <c r="Y35" s="21"/>
      <c r="Z35" s="21"/>
    </row>
    <row r="36" spans="1:26" ht="11.25" customHeight="1">
      <c r="A36" s="21"/>
      <c r="B36" s="192" t="s">
        <v>43</v>
      </c>
      <c r="C36" s="192" t="s">
        <v>44</v>
      </c>
      <c r="D36" s="194" t="s">
        <v>45</v>
      </c>
      <c r="E36" s="195" t="s">
        <v>46</v>
      </c>
      <c r="F36" s="125"/>
      <c r="G36" s="125"/>
      <c r="H36" s="176" t="s">
        <v>47</v>
      </c>
      <c r="I36" s="180" t="s">
        <v>48</v>
      </c>
      <c r="J36" s="182" t="s">
        <v>49</v>
      </c>
      <c r="K36" s="184"/>
      <c r="L36" s="186" t="s">
        <v>19</v>
      </c>
      <c r="M36" s="126"/>
      <c r="N36" s="126"/>
      <c r="O36" s="127"/>
      <c r="P36" s="126"/>
      <c r="Q36" s="176" t="s">
        <v>50</v>
      </c>
      <c r="R36" s="176" t="s">
        <v>51</v>
      </c>
      <c r="S36" s="176" t="s">
        <v>52</v>
      </c>
      <c r="T36" s="178" t="s">
        <v>53</v>
      </c>
      <c r="U36" s="21"/>
      <c r="V36" s="21"/>
      <c r="W36" s="21"/>
      <c r="X36" s="21"/>
      <c r="Y36" s="21"/>
      <c r="Z36" s="21"/>
    </row>
    <row r="37" spans="1:26" ht="58.5" customHeight="1" thickBot="1">
      <c r="A37" s="21"/>
      <c r="B37" s="193"/>
      <c r="C37" s="193"/>
      <c r="D37" s="193"/>
      <c r="E37" s="196"/>
      <c r="F37" s="128"/>
      <c r="G37" s="128"/>
      <c r="H37" s="177"/>
      <c r="I37" s="181"/>
      <c r="J37" s="183"/>
      <c r="K37" s="185"/>
      <c r="L37" s="177"/>
      <c r="M37" s="129"/>
      <c r="N37" s="130"/>
      <c r="O37" s="131"/>
      <c r="P37" s="132"/>
      <c r="Q37" s="177"/>
      <c r="R37" s="177"/>
      <c r="S37" s="177"/>
      <c r="T37" s="179"/>
      <c r="U37" s="21"/>
      <c r="V37" s="21"/>
      <c r="W37" s="21"/>
      <c r="X37" s="21"/>
      <c r="Y37" s="21"/>
      <c r="Z37" s="21"/>
    </row>
    <row r="38" spans="1:26" ht="15" customHeight="1">
      <c r="A38" s="21"/>
      <c r="B38" s="97" t="s">
        <v>43</v>
      </c>
      <c r="C38" s="98">
        <f ca="1">TODAY()</f>
        <v>46259</v>
      </c>
      <c r="D38" s="144">
        <f>-(E11-E21)</f>
        <v>-472800</v>
      </c>
      <c r="E38" s="151">
        <f>E11</f>
        <v>480000</v>
      </c>
      <c r="F38" s="147"/>
      <c r="G38" s="99"/>
      <c r="H38" s="100" t="s">
        <v>54</v>
      </c>
      <c r="I38" s="100" t="s">
        <v>54</v>
      </c>
      <c r="J38" s="99"/>
      <c r="K38" s="99">
        <f>-(E11-E12)</f>
        <v>-480000</v>
      </c>
      <c r="L38" s="101"/>
      <c r="M38" s="101"/>
      <c r="N38" s="102"/>
      <c r="O38" s="103"/>
      <c r="P38" s="104"/>
      <c r="Q38" s="100">
        <f>E21</f>
        <v>7200</v>
      </c>
      <c r="R38" s="100">
        <v>0</v>
      </c>
      <c r="S38" s="104" t="s">
        <v>54</v>
      </c>
      <c r="T38" s="104" t="s">
        <v>54</v>
      </c>
      <c r="U38" s="21"/>
      <c r="V38" s="21"/>
      <c r="W38" s="21"/>
      <c r="X38" s="21"/>
      <c r="Y38" s="21"/>
      <c r="Z38" s="21"/>
    </row>
    <row r="39" spans="1:26" ht="12.75" customHeight="1">
      <c r="A39" s="21"/>
      <c r="B39" s="105">
        <v>1</v>
      </c>
      <c r="C39" s="106">
        <f t="shared" ref="C39:C98" ca="1" si="0">DATE(YEAR(C38),MONTH(C38)+1,DAY(C38))</f>
        <v>46290</v>
      </c>
      <c r="D39" s="145">
        <f t="shared" ref="D39:D86" si="1">IF(B39&lt;=$E$13,$E$30,0)</f>
        <v>12902.049210572188</v>
      </c>
      <c r="E39" s="153">
        <f t="shared" ref="E39:E98" si="2">D39-H39-I39</f>
        <v>4626.0492105721878</v>
      </c>
      <c r="F39" s="148"/>
      <c r="G39" s="107"/>
      <c r="H39" s="107">
        <f>E11*E22/12</f>
        <v>8276</v>
      </c>
      <c r="I39" s="107">
        <f t="shared" ref="I39:I98" si="3">IF(B39&lt;=$E$13,$E$19*$E$11,0)</f>
        <v>0</v>
      </c>
      <c r="J39" s="107">
        <f t="shared" ref="J39:J98" si="4">IF(B39&lt;&gt;"",D39*$K$30,"")</f>
        <v>0</v>
      </c>
      <c r="K39" s="107">
        <f t="shared" ref="K39:K98" si="5">IF(B39&lt;&gt;"",J39+D39,"")</f>
        <v>12902.049210572188</v>
      </c>
      <c r="L39" s="107">
        <f>E27-E39</f>
        <v>475373.95078942779</v>
      </c>
      <c r="M39" s="107"/>
      <c r="N39" s="108"/>
      <c r="O39" s="109"/>
      <c r="P39" s="105"/>
      <c r="Q39" s="110">
        <v>0</v>
      </c>
      <c r="R39" s="110">
        <v>0</v>
      </c>
      <c r="S39" s="105" t="s">
        <v>54</v>
      </c>
      <c r="T39" s="105" t="s">
        <v>54</v>
      </c>
      <c r="U39" s="21"/>
      <c r="V39" s="111"/>
      <c r="W39" s="21"/>
      <c r="X39" s="21"/>
      <c r="Y39" s="21"/>
      <c r="Z39" s="21"/>
    </row>
    <row r="40" spans="1:26" ht="12.75" customHeight="1">
      <c r="A40" s="21"/>
      <c r="B40" s="105">
        <v>2</v>
      </c>
      <c r="C40" s="106">
        <f t="shared" ca="1" si="0"/>
        <v>46320</v>
      </c>
      <c r="D40" s="145">
        <f t="shared" si="1"/>
        <v>12902.049210572188</v>
      </c>
      <c r="E40" s="153">
        <f t="shared" si="2"/>
        <v>4705.8100090444714</v>
      </c>
      <c r="F40" s="148"/>
      <c r="G40" s="107"/>
      <c r="H40" s="107">
        <f t="shared" ref="H40:H98" si="6">IF(L39&gt;0,L39*$E$22/12,0)</f>
        <v>8196.2392015277164</v>
      </c>
      <c r="I40" s="107">
        <f t="shared" si="3"/>
        <v>0</v>
      </c>
      <c r="J40" s="107">
        <f t="shared" si="4"/>
        <v>0</v>
      </c>
      <c r="K40" s="107">
        <f t="shared" si="5"/>
        <v>12902.049210572188</v>
      </c>
      <c r="L40" s="107">
        <f t="shared" ref="L40:L98" si="7">L39-E40</f>
        <v>470668.14078038331</v>
      </c>
      <c r="M40" s="107"/>
      <c r="N40" s="108"/>
      <c r="O40" s="109"/>
      <c r="P40" s="105"/>
      <c r="Q40" s="110">
        <v>0</v>
      </c>
      <c r="R40" s="110">
        <v>0</v>
      </c>
      <c r="S40" s="105" t="s">
        <v>54</v>
      </c>
      <c r="T40" s="105" t="s">
        <v>54</v>
      </c>
      <c r="U40" s="21"/>
      <c r="V40" s="21"/>
      <c r="W40" s="21"/>
      <c r="X40" s="21"/>
      <c r="Y40" s="21"/>
      <c r="Z40" s="21"/>
    </row>
    <row r="41" spans="1:26" ht="12.75" customHeight="1">
      <c r="A41" s="21"/>
      <c r="B41" s="105">
        <v>3</v>
      </c>
      <c r="C41" s="106">
        <f t="shared" ca="1" si="0"/>
        <v>46351</v>
      </c>
      <c r="D41" s="145">
        <f t="shared" si="1"/>
        <v>12902.049210572188</v>
      </c>
      <c r="E41" s="153">
        <f t="shared" si="2"/>
        <v>4786.9460166170784</v>
      </c>
      <c r="F41" s="148"/>
      <c r="G41" s="107"/>
      <c r="H41" s="107">
        <f t="shared" si="6"/>
        <v>8115.1031939551094</v>
      </c>
      <c r="I41" s="107">
        <f t="shared" si="3"/>
        <v>0</v>
      </c>
      <c r="J41" s="107">
        <f t="shared" si="4"/>
        <v>0</v>
      </c>
      <c r="K41" s="107">
        <f t="shared" si="5"/>
        <v>12902.049210572188</v>
      </c>
      <c r="L41" s="107">
        <f t="shared" si="7"/>
        <v>465881.19476376625</v>
      </c>
      <c r="M41" s="107"/>
      <c r="N41" s="108"/>
      <c r="O41" s="108"/>
      <c r="P41" s="105"/>
      <c r="Q41" s="110">
        <v>0</v>
      </c>
      <c r="R41" s="110">
        <v>0</v>
      </c>
      <c r="S41" s="105" t="s">
        <v>54</v>
      </c>
      <c r="T41" s="105" t="s">
        <v>54</v>
      </c>
      <c r="U41" s="21"/>
      <c r="V41" s="21"/>
      <c r="W41" s="21"/>
      <c r="X41" s="21"/>
      <c r="Y41" s="21"/>
      <c r="Z41" s="21"/>
    </row>
    <row r="42" spans="1:26" ht="12.75" customHeight="1">
      <c r="A42" s="21"/>
      <c r="B42" s="105">
        <v>4</v>
      </c>
      <c r="C42" s="106">
        <f t="shared" ca="1" si="0"/>
        <v>46381</v>
      </c>
      <c r="D42" s="145">
        <f t="shared" si="1"/>
        <v>12902.049210572188</v>
      </c>
      <c r="E42" s="153">
        <f t="shared" si="2"/>
        <v>4869.4809441869174</v>
      </c>
      <c r="F42" s="148"/>
      <c r="G42" s="107"/>
      <c r="H42" s="107">
        <f t="shared" si="6"/>
        <v>8032.5682663852704</v>
      </c>
      <c r="I42" s="107">
        <f t="shared" si="3"/>
        <v>0</v>
      </c>
      <c r="J42" s="107">
        <f t="shared" si="4"/>
        <v>0</v>
      </c>
      <c r="K42" s="107">
        <f t="shared" si="5"/>
        <v>12902.049210572188</v>
      </c>
      <c r="L42" s="107">
        <f t="shared" si="7"/>
        <v>461011.71381957934</v>
      </c>
      <c r="M42" s="107"/>
      <c r="N42" s="108"/>
      <c r="O42" s="108"/>
      <c r="P42" s="105"/>
      <c r="Q42" s="110">
        <v>0</v>
      </c>
      <c r="R42" s="110">
        <v>0</v>
      </c>
      <c r="S42" s="105" t="s">
        <v>54</v>
      </c>
      <c r="T42" s="105" t="s">
        <v>54</v>
      </c>
      <c r="U42" s="21"/>
      <c r="V42" s="21"/>
      <c r="W42" s="21"/>
      <c r="X42" s="21"/>
      <c r="Y42" s="21"/>
      <c r="Z42" s="21"/>
    </row>
    <row r="43" spans="1:26" ht="12.75" customHeight="1">
      <c r="A43" s="21"/>
      <c r="B43" s="105">
        <v>5</v>
      </c>
      <c r="C43" s="106">
        <f t="shared" ca="1" si="0"/>
        <v>46412</v>
      </c>
      <c r="D43" s="145">
        <f t="shared" si="1"/>
        <v>12902.049210572188</v>
      </c>
      <c r="E43" s="153">
        <f t="shared" si="2"/>
        <v>4953.4389114662745</v>
      </c>
      <c r="F43" s="148"/>
      <c r="G43" s="107"/>
      <c r="H43" s="107">
        <f t="shared" si="6"/>
        <v>7948.6102991059133</v>
      </c>
      <c r="I43" s="107">
        <f t="shared" si="3"/>
        <v>0</v>
      </c>
      <c r="J43" s="107">
        <f t="shared" si="4"/>
        <v>0</v>
      </c>
      <c r="K43" s="107">
        <f t="shared" si="5"/>
        <v>12902.049210572188</v>
      </c>
      <c r="L43" s="107">
        <f t="shared" si="7"/>
        <v>456058.27490811306</v>
      </c>
      <c r="M43" s="107"/>
      <c r="N43" s="108"/>
      <c r="O43" s="108"/>
      <c r="P43" s="105"/>
      <c r="Q43" s="110">
        <v>0</v>
      </c>
      <c r="R43" s="110">
        <v>0</v>
      </c>
      <c r="S43" s="105" t="s">
        <v>54</v>
      </c>
      <c r="T43" s="105" t="s">
        <v>54</v>
      </c>
      <c r="U43" s="21"/>
      <c r="V43" s="21"/>
      <c r="W43" s="21"/>
      <c r="X43" s="21"/>
      <c r="Y43" s="21"/>
      <c r="Z43" s="21"/>
    </row>
    <row r="44" spans="1:26" ht="12.75" customHeight="1">
      <c r="A44" s="21"/>
      <c r="B44" s="105">
        <v>6</v>
      </c>
      <c r="C44" s="106">
        <f t="shared" ca="1" si="0"/>
        <v>46443</v>
      </c>
      <c r="D44" s="145">
        <f t="shared" si="1"/>
        <v>12902.049210572188</v>
      </c>
      <c r="E44" s="153">
        <f t="shared" si="2"/>
        <v>5038.8444540314722</v>
      </c>
      <c r="F44" s="148"/>
      <c r="G44" s="107"/>
      <c r="H44" s="107">
        <f t="shared" si="6"/>
        <v>7863.2047565407156</v>
      </c>
      <c r="I44" s="107">
        <f t="shared" si="3"/>
        <v>0</v>
      </c>
      <c r="J44" s="107">
        <f t="shared" si="4"/>
        <v>0</v>
      </c>
      <c r="K44" s="107">
        <f t="shared" si="5"/>
        <v>12902.049210572188</v>
      </c>
      <c r="L44" s="107">
        <f t="shared" si="7"/>
        <v>451019.43045408156</v>
      </c>
      <c r="M44" s="107"/>
      <c r="N44" s="108"/>
      <c r="O44" s="108"/>
      <c r="P44" s="105"/>
      <c r="Q44" s="110">
        <v>0</v>
      </c>
      <c r="R44" s="110">
        <v>0</v>
      </c>
      <c r="S44" s="105" t="s">
        <v>54</v>
      </c>
      <c r="T44" s="105" t="s">
        <v>54</v>
      </c>
      <c r="U44" s="21"/>
      <c r="V44" s="21"/>
      <c r="W44" s="21"/>
      <c r="X44" s="21"/>
      <c r="Y44" s="21"/>
      <c r="Z44" s="21"/>
    </row>
    <row r="45" spans="1:26" ht="12.75" customHeight="1">
      <c r="A45" s="21"/>
      <c r="B45" s="105">
        <v>7</v>
      </c>
      <c r="C45" s="106">
        <f t="shared" ca="1" si="0"/>
        <v>46471</v>
      </c>
      <c r="D45" s="145">
        <f t="shared" si="1"/>
        <v>12902.049210572188</v>
      </c>
      <c r="E45" s="153">
        <f t="shared" si="2"/>
        <v>5125.7225304930644</v>
      </c>
      <c r="F45" s="148"/>
      <c r="G45" s="107"/>
      <c r="H45" s="107">
        <f t="shared" si="6"/>
        <v>7776.3266800791234</v>
      </c>
      <c r="I45" s="107">
        <f t="shared" si="3"/>
        <v>0</v>
      </c>
      <c r="J45" s="107">
        <f t="shared" si="4"/>
        <v>0</v>
      </c>
      <c r="K45" s="107">
        <f t="shared" si="5"/>
        <v>12902.049210572188</v>
      </c>
      <c r="L45" s="107">
        <f t="shared" si="7"/>
        <v>445893.70792358852</v>
      </c>
      <c r="M45" s="107"/>
      <c r="N45" s="108"/>
      <c r="O45" s="108"/>
      <c r="P45" s="105"/>
      <c r="Q45" s="110">
        <v>0</v>
      </c>
      <c r="R45" s="110">
        <v>0</v>
      </c>
      <c r="S45" s="105" t="s">
        <v>54</v>
      </c>
      <c r="T45" s="105" t="s">
        <v>54</v>
      </c>
      <c r="U45" s="21"/>
      <c r="V45" s="21"/>
      <c r="W45" s="21"/>
      <c r="X45" s="21"/>
      <c r="Y45" s="21"/>
      <c r="Z45" s="21"/>
    </row>
    <row r="46" spans="1:26" ht="12.75" customHeight="1">
      <c r="A46" s="21"/>
      <c r="B46" s="105">
        <v>8</v>
      </c>
      <c r="C46" s="106">
        <f t="shared" ca="1" si="0"/>
        <v>46502</v>
      </c>
      <c r="D46" s="145">
        <f t="shared" si="1"/>
        <v>12902.049210572188</v>
      </c>
      <c r="E46" s="153">
        <f t="shared" si="2"/>
        <v>5214.0985297896495</v>
      </c>
      <c r="F46" s="148"/>
      <c r="G46" s="107"/>
      <c r="H46" s="107">
        <f t="shared" si="6"/>
        <v>7687.9506807825383</v>
      </c>
      <c r="I46" s="107">
        <f t="shared" si="3"/>
        <v>0</v>
      </c>
      <c r="J46" s="107">
        <f t="shared" si="4"/>
        <v>0</v>
      </c>
      <c r="K46" s="107">
        <f t="shared" si="5"/>
        <v>12902.049210572188</v>
      </c>
      <c r="L46" s="107">
        <f t="shared" si="7"/>
        <v>440679.60939379886</v>
      </c>
      <c r="M46" s="107"/>
      <c r="N46" s="108"/>
      <c r="O46" s="108"/>
      <c r="P46" s="105"/>
      <c r="Q46" s="110">
        <v>0</v>
      </c>
      <c r="R46" s="110">
        <v>0</v>
      </c>
      <c r="S46" s="105" t="s">
        <v>54</v>
      </c>
      <c r="T46" s="105" t="s">
        <v>54</v>
      </c>
      <c r="U46" s="21"/>
      <c r="V46" s="21"/>
      <c r="W46" s="21"/>
      <c r="X46" s="21"/>
      <c r="Y46" s="21"/>
      <c r="Z46" s="21"/>
    </row>
    <row r="47" spans="1:26" ht="12.75" customHeight="1">
      <c r="A47" s="21"/>
      <c r="B47" s="105">
        <v>9</v>
      </c>
      <c r="C47" s="106">
        <f t="shared" ca="1" si="0"/>
        <v>46532</v>
      </c>
      <c r="D47" s="145">
        <f t="shared" si="1"/>
        <v>12902.049210572188</v>
      </c>
      <c r="E47" s="153">
        <f t="shared" si="2"/>
        <v>5303.9982786074388</v>
      </c>
      <c r="F47" s="148"/>
      <c r="G47" s="107"/>
      <c r="H47" s="107">
        <f t="shared" si="6"/>
        <v>7598.050931964749</v>
      </c>
      <c r="I47" s="107">
        <f t="shared" si="3"/>
        <v>0</v>
      </c>
      <c r="J47" s="107">
        <f t="shared" si="4"/>
        <v>0</v>
      </c>
      <c r="K47" s="107">
        <f t="shared" si="5"/>
        <v>12902.049210572188</v>
      </c>
      <c r="L47" s="107">
        <f t="shared" si="7"/>
        <v>435375.61111519142</v>
      </c>
      <c r="M47" s="107"/>
      <c r="N47" s="108"/>
      <c r="O47" s="108"/>
      <c r="P47" s="105"/>
      <c r="Q47" s="110">
        <v>0</v>
      </c>
      <c r="R47" s="110">
        <v>0</v>
      </c>
      <c r="S47" s="105" t="s">
        <v>54</v>
      </c>
      <c r="T47" s="105" t="s">
        <v>54</v>
      </c>
      <c r="U47" s="21"/>
      <c r="V47" s="21"/>
      <c r="W47" s="21"/>
      <c r="X47" s="21"/>
      <c r="Y47" s="21"/>
      <c r="Z47" s="21"/>
    </row>
    <row r="48" spans="1:26" ht="12.75" customHeight="1">
      <c r="A48" s="21"/>
      <c r="B48" s="105">
        <v>10</v>
      </c>
      <c r="C48" s="106">
        <f t="shared" ca="1" si="0"/>
        <v>46563</v>
      </c>
      <c r="D48" s="145">
        <f t="shared" si="1"/>
        <v>12902.049210572188</v>
      </c>
      <c r="E48" s="153">
        <f t="shared" si="2"/>
        <v>5395.4480489277621</v>
      </c>
      <c r="F48" s="148"/>
      <c r="G48" s="107"/>
      <c r="H48" s="107">
        <f t="shared" si="6"/>
        <v>7506.6011616444257</v>
      </c>
      <c r="I48" s="107">
        <f t="shared" si="3"/>
        <v>0</v>
      </c>
      <c r="J48" s="107">
        <f t="shared" si="4"/>
        <v>0</v>
      </c>
      <c r="K48" s="107">
        <f t="shared" si="5"/>
        <v>12902.049210572188</v>
      </c>
      <c r="L48" s="107">
        <f t="shared" si="7"/>
        <v>429980.16306626366</v>
      </c>
      <c r="M48" s="107"/>
      <c r="N48" s="108"/>
      <c r="O48" s="108"/>
      <c r="P48" s="105"/>
      <c r="Q48" s="110">
        <v>0</v>
      </c>
      <c r="R48" s="110">
        <v>0</v>
      </c>
      <c r="S48" s="105" t="s">
        <v>54</v>
      </c>
      <c r="T48" s="105" t="s">
        <v>54</v>
      </c>
      <c r="U48" s="21"/>
      <c r="V48" s="50"/>
      <c r="W48" s="50"/>
      <c r="X48" s="21"/>
      <c r="Y48" s="21"/>
      <c r="Z48" s="21"/>
    </row>
    <row r="49" spans="1:26" ht="12.75" customHeight="1">
      <c r="A49" s="21"/>
      <c r="B49" s="105">
        <v>11</v>
      </c>
      <c r="C49" s="106">
        <f t="shared" ca="1" si="0"/>
        <v>46593</v>
      </c>
      <c r="D49" s="145">
        <f t="shared" si="1"/>
        <v>12902.049210572188</v>
      </c>
      <c r="E49" s="153">
        <f t="shared" si="2"/>
        <v>5488.4745657046924</v>
      </c>
      <c r="F49" s="148"/>
      <c r="G49" s="107"/>
      <c r="H49" s="107">
        <f t="shared" si="6"/>
        <v>7413.5746448674954</v>
      </c>
      <c r="I49" s="107">
        <f t="shared" si="3"/>
        <v>0</v>
      </c>
      <c r="J49" s="107">
        <f t="shared" si="4"/>
        <v>0</v>
      </c>
      <c r="K49" s="107">
        <f t="shared" si="5"/>
        <v>12902.049210572188</v>
      </c>
      <c r="L49" s="107">
        <f t="shared" si="7"/>
        <v>424491.68850055896</v>
      </c>
      <c r="M49" s="107"/>
      <c r="N49" s="108"/>
      <c r="O49" s="108"/>
      <c r="P49" s="105"/>
      <c r="Q49" s="110">
        <v>0</v>
      </c>
      <c r="R49" s="110">
        <v>0</v>
      </c>
      <c r="S49" s="105" t="s">
        <v>54</v>
      </c>
      <c r="T49" s="105" t="s">
        <v>54</v>
      </c>
      <c r="U49" s="21"/>
      <c r="V49" s="21"/>
      <c r="W49" s="21"/>
      <c r="X49" s="111"/>
      <c r="Y49" s="21"/>
      <c r="Z49" s="21"/>
    </row>
    <row r="50" spans="1:26" ht="12.75" customHeight="1">
      <c r="A50" s="21"/>
      <c r="B50" s="105">
        <v>12</v>
      </c>
      <c r="C50" s="106">
        <f t="shared" ca="1" si="0"/>
        <v>46624</v>
      </c>
      <c r="D50" s="145">
        <f t="shared" si="1"/>
        <v>12902.049210572188</v>
      </c>
      <c r="E50" s="153">
        <f t="shared" si="2"/>
        <v>5583.1050146750504</v>
      </c>
      <c r="F50" s="148"/>
      <c r="G50" s="107"/>
      <c r="H50" s="107">
        <f t="shared" si="6"/>
        <v>7318.9441958971374</v>
      </c>
      <c r="I50" s="107">
        <f t="shared" si="3"/>
        <v>0</v>
      </c>
      <c r="J50" s="107">
        <f t="shared" si="4"/>
        <v>0</v>
      </c>
      <c r="K50" s="107">
        <f t="shared" si="5"/>
        <v>12902.049210572188</v>
      </c>
      <c r="L50" s="107">
        <f t="shared" si="7"/>
        <v>418908.58348588389</v>
      </c>
      <c r="M50" s="107"/>
      <c r="N50" s="108"/>
      <c r="O50" s="108"/>
      <c r="P50" s="105"/>
      <c r="Q50" s="110">
        <v>0</v>
      </c>
      <c r="R50" s="110">
        <v>0</v>
      </c>
      <c r="S50" s="105" t="s">
        <v>54</v>
      </c>
      <c r="T50" s="105" t="s">
        <v>54</v>
      </c>
      <c r="U50" s="21"/>
      <c r="V50" s="21"/>
      <c r="W50" s="21"/>
      <c r="X50" s="21"/>
      <c r="Y50" s="21"/>
      <c r="Z50" s="21"/>
    </row>
    <row r="51" spans="1:26" ht="12.75" customHeight="1">
      <c r="A51" s="21"/>
      <c r="B51" s="105">
        <v>13</v>
      </c>
      <c r="C51" s="106">
        <f t="shared" ca="1" si="0"/>
        <v>46655</v>
      </c>
      <c r="D51" s="145">
        <f t="shared" si="1"/>
        <v>12902.049210572188</v>
      </c>
      <c r="E51" s="153">
        <f t="shared" si="2"/>
        <v>5679.3670503030726</v>
      </c>
      <c r="F51" s="148"/>
      <c r="G51" s="107"/>
      <c r="H51" s="107">
        <f t="shared" si="6"/>
        <v>7222.6821602691152</v>
      </c>
      <c r="I51" s="107">
        <f t="shared" si="3"/>
        <v>0</v>
      </c>
      <c r="J51" s="107">
        <f t="shared" si="4"/>
        <v>0</v>
      </c>
      <c r="K51" s="107">
        <f t="shared" si="5"/>
        <v>12902.049210572188</v>
      </c>
      <c r="L51" s="107">
        <f t="shared" si="7"/>
        <v>413229.21643558081</v>
      </c>
      <c r="M51" s="107"/>
      <c r="N51" s="108"/>
      <c r="O51" s="108"/>
      <c r="P51" s="105"/>
      <c r="Q51" s="110">
        <v>0</v>
      </c>
      <c r="R51" s="110">
        <v>0</v>
      </c>
      <c r="S51" s="105" t="s">
        <v>54</v>
      </c>
      <c r="T51" s="105" t="s">
        <v>54</v>
      </c>
      <c r="U51" s="21"/>
      <c r="V51" s="21"/>
      <c r="W51" s="21"/>
      <c r="X51" s="21"/>
      <c r="Y51" s="21"/>
      <c r="Z51" s="21"/>
    </row>
    <row r="52" spans="1:26" ht="12.75" customHeight="1">
      <c r="A52" s="21"/>
      <c r="B52" s="105">
        <v>14</v>
      </c>
      <c r="C52" s="106">
        <f t="shared" ca="1" si="0"/>
        <v>46685</v>
      </c>
      <c r="D52" s="145">
        <f t="shared" si="1"/>
        <v>12902.049210572188</v>
      </c>
      <c r="E52" s="153">
        <f t="shared" si="2"/>
        <v>5777.2888038620486</v>
      </c>
      <c r="F52" s="148"/>
      <c r="G52" s="107"/>
      <c r="H52" s="107">
        <f t="shared" si="6"/>
        <v>7124.7604067101393</v>
      </c>
      <c r="I52" s="107">
        <f t="shared" si="3"/>
        <v>0</v>
      </c>
      <c r="J52" s="107">
        <f t="shared" si="4"/>
        <v>0</v>
      </c>
      <c r="K52" s="107">
        <f t="shared" si="5"/>
        <v>12902.049210572188</v>
      </c>
      <c r="L52" s="107">
        <f t="shared" si="7"/>
        <v>407451.92763171875</v>
      </c>
      <c r="M52" s="107"/>
      <c r="N52" s="108"/>
      <c r="O52" s="108"/>
      <c r="P52" s="105"/>
      <c r="Q52" s="110">
        <v>0</v>
      </c>
      <c r="R52" s="110">
        <v>0</v>
      </c>
      <c r="S52" s="105" t="s">
        <v>54</v>
      </c>
      <c r="T52" s="105" t="s">
        <v>54</v>
      </c>
      <c r="U52" s="21"/>
      <c r="V52" s="21"/>
      <c r="W52" s="21"/>
      <c r="X52" s="21"/>
      <c r="Y52" s="21"/>
      <c r="Z52" s="21"/>
    </row>
    <row r="53" spans="1:26" ht="12.75" customHeight="1">
      <c r="A53" s="21"/>
      <c r="B53" s="105">
        <v>15</v>
      </c>
      <c r="C53" s="106">
        <f t="shared" ca="1" si="0"/>
        <v>46716</v>
      </c>
      <c r="D53" s="145">
        <f t="shared" si="1"/>
        <v>12902.049210572188</v>
      </c>
      <c r="E53" s="153">
        <f t="shared" si="2"/>
        <v>5876.8988916553035</v>
      </c>
      <c r="F53" s="148"/>
      <c r="G53" s="107"/>
      <c r="H53" s="107">
        <f t="shared" si="6"/>
        <v>7025.1503189168843</v>
      </c>
      <c r="I53" s="107">
        <f t="shared" si="3"/>
        <v>0</v>
      </c>
      <c r="J53" s="107">
        <f t="shared" si="4"/>
        <v>0</v>
      </c>
      <c r="K53" s="107">
        <f t="shared" si="5"/>
        <v>12902.049210572188</v>
      </c>
      <c r="L53" s="107">
        <f t="shared" si="7"/>
        <v>401575.02874006343</v>
      </c>
      <c r="M53" s="107"/>
      <c r="N53" s="108"/>
      <c r="O53" s="108"/>
      <c r="P53" s="105"/>
      <c r="Q53" s="110">
        <v>0</v>
      </c>
      <c r="R53" s="110">
        <v>0</v>
      </c>
      <c r="S53" s="105" t="s">
        <v>54</v>
      </c>
      <c r="T53" s="105" t="s">
        <v>54</v>
      </c>
      <c r="U53" s="50"/>
      <c r="V53" s="21"/>
      <c r="W53" s="21"/>
      <c r="X53" s="21"/>
      <c r="Y53" s="111"/>
      <c r="Z53" s="21"/>
    </row>
    <row r="54" spans="1:26" ht="12.75" customHeight="1">
      <c r="A54" s="21"/>
      <c r="B54" s="105">
        <v>16</v>
      </c>
      <c r="C54" s="106">
        <f t="shared" ca="1" si="0"/>
        <v>46746</v>
      </c>
      <c r="D54" s="145">
        <f t="shared" si="1"/>
        <v>12902.049210572188</v>
      </c>
      <c r="E54" s="153">
        <f t="shared" si="2"/>
        <v>5978.2264233789274</v>
      </c>
      <c r="F54" s="148"/>
      <c r="G54" s="107"/>
      <c r="H54" s="107">
        <f t="shared" si="6"/>
        <v>6923.8227871932604</v>
      </c>
      <c r="I54" s="107">
        <f t="shared" si="3"/>
        <v>0</v>
      </c>
      <c r="J54" s="107">
        <f t="shared" si="4"/>
        <v>0</v>
      </c>
      <c r="K54" s="107">
        <f t="shared" si="5"/>
        <v>12902.049210572188</v>
      </c>
      <c r="L54" s="107">
        <f t="shared" si="7"/>
        <v>395596.80231668451</v>
      </c>
      <c r="M54" s="107"/>
      <c r="N54" s="108"/>
      <c r="O54" s="108"/>
      <c r="P54" s="105"/>
      <c r="Q54" s="110">
        <v>0</v>
      </c>
      <c r="R54" s="110">
        <v>0</v>
      </c>
      <c r="S54" s="105" t="s">
        <v>54</v>
      </c>
      <c r="T54" s="105" t="s">
        <v>54</v>
      </c>
      <c r="U54" s="21"/>
      <c r="V54" s="111"/>
      <c r="W54" s="21"/>
      <c r="X54" s="21"/>
      <c r="Y54" s="21"/>
      <c r="Z54" s="21"/>
    </row>
    <row r="55" spans="1:26" ht="12.75" customHeight="1">
      <c r="A55" s="21"/>
      <c r="B55" s="105">
        <v>17</v>
      </c>
      <c r="C55" s="106">
        <f t="shared" ca="1" si="0"/>
        <v>46777</v>
      </c>
      <c r="D55" s="145">
        <f t="shared" si="1"/>
        <v>12902.049210572188</v>
      </c>
      <c r="E55" s="153">
        <f t="shared" si="2"/>
        <v>6081.3010106286865</v>
      </c>
      <c r="F55" s="148"/>
      <c r="G55" s="107"/>
      <c r="H55" s="107">
        <f t="shared" si="6"/>
        <v>6820.7481999435013</v>
      </c>
      <c r="I55" s="107">
        <f t="shared" si="3"/>
        <v>0</v>
      </c>
      <c r="J55" s="107">
        <f t="shared" si="4"/>
        <v>0</v>
      </c>
      <c r="K55" s="107">
        <f t="shared" si="5"/>
        <v>12902.049210572188</v>
      </c>
      <c r="L55" s="107">
        <f t="shared" si="7"/>
        <v>389515.50130605581</v>
      </c>
      <c r="M55" s="107"/>
      <c r="N55" s="108"/>
      <c r="O55" s="108"/>
      <c r="P55" s="105"/>
      <c r="Q55" s="110">
        <v>0</v>
      </c>
      <c r="R55" s="110">
        <v>0</v>
      </c>
      <c r="S55" s="105" t="s">
        <v>54</v>
      </c>
      <c r="T55" s="105" t="s">
        <v>54</v>
      </c>
      <c r="U55" s="21"/>
      <c r="V55" s="21"/>
      <c r="W55" s="21"/>
      <c r="X55" s="21"/>
      <c r="Y55" s="21"/>
      <c r="Z55" s="21"/>
    </row>
    <row r="56" spans="1:26" ht="12.75" customHeight="1">
      <c r="A56" s="21"/>
      <c r="B56" s="105">
        <v>18</v>
      </c>
      <c r="C56" s="106">
        <f t="shared" ca="1" si="0"/>
        <v>46808</v>
      </c>
      <c r="D56" s="145">
        <f t="shared" si="1"/>
        <v>12902.049210572188</v>
      </c>
      <c r="E56" s="153">
        <f t="shared" si="2"/>
        <v>6186.152775553609</v>
      </c>
      <c r="F56" s="148"/>
      <c r="G56" s="107"/>
      <c r="H56" s="107">
        <f t="shared" si="6"/>
        <v>6715.8964350185788</v>
      </c>
      <c r="I56" s="107">
        <f t="shared" si="3"/>
        <v>0</v>
      </c>
      <c r="J56" s="107">
        <f t="shared" si="4"/>
        <v>0</v>
      </c>
      <c r="K56" s="107">
        <f t="shared" si="5"/>
        <v>12902.049210572188</v>
      </c>
      <c r="L56" s="107">
        <f t="shared" si="7"/>
        <v>383329.34853050217</v>
      </c>
      <c r="M56" s="107"/>
      <c r="N56" s="108"/>
      <c r="O56" s="108"/>
      <c r="P56" s="105"/>
      <c r="Q56" s="110">
        <v>0</v>
      </c>
      <c r="R56" s="110">
        <v>0</v>
      </c>
      <c r="S56" s="105" t="s">
        <v>54</v>
      </c>
      <c r="T56" s="105" t="s">
        <v>54</v>
      </c>
      <c r="U56" s="21"/>
      <c r="V56" s="21"/>
      <c r="W56" s="21"/>
      <c r="X56" s="21"/>
      <c r="Y56" s="21"/>
      <c r="Z56" s="21"/>
    </row>
    <row r="57" spans="1:26" ht="12.75" customHeight="1">
      <c r="A57" s="21"/>
      <c r="B57" s="105">
        <v>19</v>
      </c>
      <c r="C57" s="106">
        <f t="shared" ca="1" si="0"/>
        <v>46837</v>
      </c>
      <c r="D57" s="145">
        <f t="shared" si="1"/>
        <v>12902.049210572188</v>
      </c>
      <c r="E57" s="153">
        <f t="shared" si="2"/>
        <v>6292.8123596587802</v>
      </c>
      <c r="F57" s="148"/>
      <c r="G57" s="107"/>
      <c r="H57" s="107">
        <f t="shared" si="6"/>
        <v>6609.2368509134076</v>
      </c>
      <c r="I57" s="107">
        <f t="shared" si="3"/>
        <v>0</v>
      </c>
      <c r="J57" s="107">
        <f t="shared" si="4"/>
        <v>0</v>
      </c>
      <c r="K57" s="107">
        <f t="shared" si="5"/>
        <v>12902.049210572188</v>
      </c>
      <c r="L57" s="107">
        <f t="shared" si="7"/>
        <v>377036.53617084341</v>
      </c>
      <c r="M57" s="107"/>
      <c r="N57" s="108"/>
      <c r="O57" s="108"/>
      <c r="P57" s="105"/>
      <c r="Q57" s="110">
        <v>0</v>
      </c>
      <c r="R57" s="110">
        <v>0</v>
      </c>
      <c r="S57" s="105" t="s">
        <v>54</v>
      </c>
      <c r="T57" s="105" t="s">
        <v>54</v>
      </c>
      <c r="U57" s="21"/>
      <c r="V57" s="21"/>
      <c r="W57" s="21"/>
      <c r="X57" s="21"/>
      <c r="Y57" s="21"/>
      <c r="Z57" s="21"/>
    </row>
    <row r="58" spans="1:26" ht="12.75" customHeight="1">
      <c r="A58" s="21"/>
      <c r="B58" s="105">
        <v>20</v>
      </c>
      <c r="C58" s="106">
        <f t="shared" ca="1" si="0"/>
        <v>46868</v>
      </c>
      <c r="D58" s="145">
        <f t="shared" si="1"/>
        <v>12902.049210572188</v>
      </c>
      <c r="E58" s="153">
        <f t="shared" si="2"/>
        <v>6401.3109327598959</v>
      </c>
      <c r="F58" s="148"/>
      <c r="G58" s="107"/>
      <c r="H58" s="107">
        <f t="shared" si="6"/>
        <v>6500.7382778122919</v>
      </c>
      <c r="I58" s="107">
        <f t="shared" si="3"/>
        <v>0</v>
      </c>
      <c r="J58" s="107">
        <f t="shared" si="4"/>
        <v>0</v>
      </c>
      <c r="K58" s="107">
        <f t="shared" si="5"/>
        <v>12902.049210572188</v>
      </c>
      <c r="L58" s="107">
        <f t="shared" si="7"/>
        <v>370635.22523808351</v>
      </c>
      <c r="M58" s="107"/>
      <c r="N58" s="108"/>
      <c r="O58" s="108"/>
      <c r="P58" s="105"/>
      <c r="Q58" s="110">
        <v>0</v>
      </c>
      <c r="R58" s="110">
        <v>0</v>
      </c>
      <c r="S58" s="105" t="s">
        <v>54</v>
      </c>
      <c r="T58" s="105" t="s">
        <v>54</v>
      </c>
      <c r="U58" s="21"/>
      <c r="V58" s="21"/>
      <c r="W58" s="21"/>
      <c r="X58" s="21"/>
      <c r="Y58" s="21"/>
      <c r="Z58" s="21"/>
    </row>
    <row r="59" spans="1:26" ht="12.75" customHeight="1">
      <c r="A59" s="21"/>
      <c r="B59" s="105">
        <v>21</v>
      </c>
      <c r="C59" s="106">
        <f t="shared" ca="1" si="0"/>
        <v>46898</v>
      </c>
      <c r="D59" s="145">
        <f t="shared" si="1"/>
        <v>12902.049210572188</v>
      </c>
      <c r="E59" s="153">
        <f t="shared" si="2"/>
        <v>6511.6802020922314</v>
      </c>
      <c r="F59" s="148"/>
      <c r="G59" s="107"/>
      <c r="H59" s="107">
        <f t="shared" si="6"/>
        <v>6390.3690084799564</v>
      </c>
      <c r="I59" s="107">
        <f t="shared" si="3"/>
        <v>0</v>
      </c>
      <c r="J59" s="107">
        <f t="shared" si="4"/>
        <v>0</v>
      </c>
      <c r="K59" s="107">
        <f t="shared" si="5"/>
        <v>12902.049210572188</v>
      </c>
      <c r="L59" s="107">
        <f t="shared" si="7"/>
        <v>364123.54503599129</v>
      </c>
      <c r="M59" s="107"/>
      <c r="N59" s="108"/>
      <c r="O59" s="108"/>
      <c r="P59" s="105"/>
      <c r="Q59" s="110">
        <v>0</v>
      </c>
      <c r="R59" s="110">
        <v>0</v>
      </c>
      <c r="S59" s="105" t="s">
        <v>54</v>
      </c>
      <c r="T59" s="105" t="s">
        <v>54</v>
      </c>
      <c r="U59" s="21"/>
      <c r="V59" s="21"/>
      <c r="W59" s="21"/>
      <c r="X59" s="21"/>
      <c r="Y59" s="21"/>
      <c r="Z59" s="21"/>
    </row>
    <row r="60" spans="1:26" ht="12.75" customHeight="1">
      <c r="A60" s="21"/>
      <c r="B60" s="105">
        <v>22</v>
      </c>
      <c r="C60" s="106">
        <f t="shared" ca="1" si="0"/>
        <v>46929</v>
      </c>
      <c r="D60" s="145">
        <f t="shared" si="1"/>
        <v>12902.049210572188</v>
      </c>
      <c r="E60" s="153">
        <f t="shared" si="2"/>
        <v>6623.9524215766378</v>
      </c>
      <c r="F60" s="148"/>
      <c r="G60" s="107"/>
      <c r="H60" s="107">
        <f t="shared" si="6"/>
        <v>6278.09678899555</v>
      </c>
      <c r="I60" s="107">
        <f t="shared" si="3"/>
        <v>0</v>
      </c>
      <c r="J60" s="107">
        <f t="shared" si="4"/>
        <v>0</v>
      </c>
      <c r="K60" s="107">
        <f t="shared" si="5"/>
        <v>12902.049210572188</v>
      </c>
      <c r="L60" s="107">
        <f t="shared" si="7"/>
        <v>357499.59261441464</v>
      </c>
      <c r="M60" s="107"/>
      <c r="N60" s="108"/>
      <c r="O60" s="108"/>
      <c r="P60" s="105"/>
      <c r="Q60" s="110">
        <v>0</v>
      </c>
      <c r="R60" s="110">
        <v>0</v>
      </c>
      <c r="S60" s="105" t="s">
        <v>54</v>
      </c>
      <c r="T60" s="105" t="s">
        <v>54</v>
      </c>
      <c r="U60" s="21"/>
      <c r="V60" s="21"/>
      <c r="W60" s="21"/>
      <c r="X60" s="21"/>
      <c r="Y60" s="21"/>
      <c r="Z60" s="21"/>
    </row>
    <row r="61" spans="1:26" ht="12.75" customHeight="1">
      <c r="A61" s="21"/>
      <c r="B61" s="105">
        <v>23</v>
      </c>
      <c r="C61" s="106">
        <f t="shared" ca="1" si="0"/>
        <v>46959</v>
      </c>
      <c r="D61" s="145">
        <f t="shared" si="1"/>
        <v>12902.049210572188</v>
      </c>
      <c r="E61" s="153">
        <f t="shared" si="2"/>
        <v>6738.1604012453226</v>
      </c>
      <c r="F61" s="148"/>
      <c r="G61" s="107"/>
      <c r="H61" s="107">
        <f t="shared" si="6"/>
        <v>6163.8888093268652</v>
      </c>
      <c r="I61" s="107">
        <f t="shared" si="3"/>
        <v>0</v>
      </c>
      <c r="J61" s="107">
        <f t="shared" si="4"/>
        <v>0</v>
      </c>
      <c r="K61" s="107">
        <f t="shared" si="5"/>
        <v>12902.049210572188</v>
      </c>
      <c r="L61" s="107">
        <f t="shared" si="7"/>
        <v>350761.43221316929</v>
      </c>
      <c r="M61" s="107"/>
      <c r="N61" s="108"/>
      <c r="O61" s="108"/>
      <c r="P61" s="105"/>
      <c r="Q61" s="110">
        <v>0</v>
      </c>
      <c r="R61" s="110">
        <v>0</v>
      </c>
      <c r="S61" s="105" t="s">
        <v>54</v>
      </c>
      <c r="T61" s="105" t="s">
        <v>54</v>
      </c>
      <c r="U61" s="21"/>
      <c r="V61" s="50"/>
      <c r="W61" s="50"/>
      <c r="X61" s="21"/>
      <c r="Y61" s="21"/>
      <c r="Z61" s="21"/>
    </row>
    <row r="62" spans="1:26" ht="12.75" customHeight="1">
      <c r="A62" s="21"/>
      <c r="B62" s="105">
        <v>24</v>
      </c>
      <c r="C62" s="106">
        <f t="shared" ca="1" si="0"/>
        <v>46990</v>
      </c>
      <c r="D62" s="145">
        <f t="shared" si="1"/>
        <v>12902.049210572188</v>
      </c>
      <c r="E62" s="153">
        <f t="shared" si="2"/>
        <v>6854.3375168301272</v>
      </c>
      <c r="F62" s="148"/>
      <c r="G62" s="107"/>
      <c r="H62" s="107">
        <f t="shared" si="6"/>
        <v>6047.7116937420606</v>
      </c>
      <c r="I62" s="107">
        <f t="shared" si="3"/>
        <v>0</v>
      </c>
      <c r="J62" s="107">
        <f t="shared" si="4"/>
        <v>0</v>
      </c>
      <c r="K62" s="107">
        <f t="shared" si="5"/>
        <v>12902.049210572188</v>
      </c>
      <c r="L62" s="107">
        <f t="shared" si="7"/>
        <v>343907.09469633916</v>
      </c>
      <c r="M62" s="107"/>
      <c r="N62" s="108"/>
      <c r="O62" s="108"/>
      <c r="P62" s="105"/>
      <c r="Q62" s="110">
        <v>0</v>
      </c>
      <c r="R62" s="110">
        <v>0</v>
      </c>
      <c r="S62" s="105" t="s">
        <v>54</v>
      </c>
      <c r="T62" s="105" t="s">
        <v>54</v>
      </c>
      <c r="U62" s="21"/>
      <c r="V62" s="21"/>
      <c r="W62" s="21"/>
      <c r="X62" s="21"/>
      <c r="Y62" s="21"/>
      <c r="Z62" s="21"/>
    </row>
    <row r="63" spans="1:26" ht="12.75" customHeight="1">
      <c r="A63" s="21"/>
      <c r="B63" s="105">
        <v>25</v>
      </c>
      <c r="C63" s="106">
        <f t="shared" ca="1" si="0"/>
        <v>47021</v>
      </c>
      <c r="D63" s="145">
        <f t="shared" si="1"/>
        <v>12902.049210572188</v>
      </c>
      <c r="E63" s="153">
        <f t="shared" si="2"/>
        <v>6972.5177195161396</v>
      </c>
      <c r="F63" s="148"/>
      <c r="G63" s="107"/>
      <c r="H63" s="107">
        <f t="shared" si="6"/>
        <v>5929.5314910560483</v>
      </c>
      <c r="I63" s="107">
        <f t="shared" si="3"/>
        <v>0</v>
      </c>
      <c r="J63" s="107">
        <f t="shared" si="4"/>
        <v>0</v>
      </c>
      <c r="K63" s="107">
        <f t="shared" si="5"/>
        <v>12902.049210572188</v>
      </c>
      <c r="L63" s="107">
        <f t="shared" si="7"/>
        <v>336934.57697682304</v>
      </c>
      <c r="M63" s="107"/>
      <c r="N63" s="108"/>
      <c r="O63" s="108"/>
      <c r="P63" s="105"/>
      <c r="Q63" s="110">
        <v>0</v>
      </c>
      <c r="R63" s="110">
        <v>0</v>
      </c>
      <c r="S63" s="105" t="s">
        <v>54</v>
      </c>
      <c r="T63" s="105" t="s">
        <v>54</v>
      </c>
      <c r="U63" s="21"/>
      <c r="V63" s="21"/>
      <c r="W63" s="21"/>
      <c r="X63" s="21"/>
      <c r="Y63" s="21"/>
      <c r="Z63" s="21"/>
    </row>
    <row r="64" spans="1:26" ht="12.75" customHeight="1">
      <c r="A64" s="21"/>
      <c r="B64" s="105">
        <v>26</v>
      </c>
      <c r="C64" s="106">
        <f t="shared" ca="1" si="0"/>
        <v>47051</v>
      </c>
      <c r="D64" s="145">
        <f t="shared" si="1"/>
        <v>12902.049210572188</v>
      </c>
      <c r="E64" s="153">
        <f t="shared" si="2"/>
        <v>7092.7355458634638</v>
      </c>
      <c r="F64" s="148"/>
      <c r="G64" s="107"/>
      <c r="H64" s="107">
        <f t="shared" si="6"/>
        <v>5809.313664708724</v>
      </c>
      <c r="I64" s="107">
        <f t="shared" si="3"/>
        <v>0</v>
      </c>
      <c r="J64" s="107">
        <f t="shared" si="4"/>
        <v>0</v>
      </c>
      <c r="K64" s="107">
        <f t="shared" si="5"/>
        <v>12902.049210572188</v>
      </c>
      <c r="L64" s="107">
        <f t="shared" si="7"/>
        <v>329841.84143095958</v>
      </c>
      <c r="M64" s="107"/>
      <c r="N64" s="108"/>
      <c r="O64" s="108"/>
      <c r="P64" s="105"/>
      <c r="Q64" s="110">
        <v>0</v>
      </c>
      <c r="R64" s="110">
        <v>0</v>
      </c>
      <c r="S64" s="105" t="s">
        <v>54</v>
      </c>
      <c r="T64" s="105" t="s">
        <v>54</v>
      </c>
      <c r="U64" s="21"/>
      <c r="V64" s="21"/>
      <c r="W64" s="21"/>
      <c r="X64" s="21"/>
      <c r="Y64" s="21"/>
      <c r="Z64" s="21"/>
    </row>
    <row r="65" spans="1:26" ht="12.75" customHeight="1">
      <c r="A65" s="21"/>
      <c r="B65" s="105">
        <v>27</v>
      </c>
      <c r="C65" s="106">
        <f t="shared" ca="1" si="0"/>
        <v>47082</v>
      </c>
      <c r="D65" s="145">
        <f t="shared" si="1"/>
        <v>12902.049210572188</v>
      </c>
      <c r="E65" s="153">
        <f t="shared" si="2"/>
        <v>7215.0261279000597</v>
      </c>
      <c r="F65" s="148"/>
      <c r="G65" s="107"/>
      <c r="H65" s="107">
        <f t="shared" si="6"/>
        <v>5687.0230826721281</v>
      </c>
      <c r="I65" s="107">
        <f t="shared" si="3"/>
        <v>0</v>
      </c>
      <c r="J65" s="107">
        <f t="shared" si="4"/>
        <v>0</v>
      </c>
      <c r="K65" s="107">
        <f t="shared" si="5"/>
        <v>12902.049210572188</v>
      </c>
      <c r="L65" s="107">
        <f t="shared" si="7"/>
        <v>322626.81530305953</v>
      </c>
      <c r="M65" s="107"/>
      <c r="N65" s="108"/>
      <c r="O65" s="108"/>
      <c r="P65" s="105"/>
      <c r="Q65" s="110">
        <v>0</v>
      </c>
      <c r="R65" s="110">
        <v>0</v>
      </c>
      <c r="S65" s="105" t="s">
        <v>54</v>
      </c>
      <c r="T65" s="105" t="s">
        <v>54</v>
      </c>
      <c r="U65" s="21"/>
      <c r="V65" s="21"/>
      <c r="W65" s="21"/>
      <c r="X65" s="21"/>
      <c r="Y65" s="21"/>
      <c r="Z65" s="21"/>
    </row>
    <row r="66" spans="1:26" ht="12.75" customHeight="1">
      <c r="A66" s="21"/>
      <c r="B66" s="105">
        <v>28</v>
      </c>
      <c r="C66" s="106">
        <f t="shared" ca="1" si="0"/>
        <v>47112</v>
      </c>
      <c r="D66" s="145">
        <f t="shared" si="1"/>
        <v>12902.049210572188</v>
      </c>
      <c r="E66" s="153">
        <f t="shared" si="2"/>
        <v>7339.4252033886032</v>
      </c>
      <c r="F66" s="148"/>
      <c r="G66" s="107"/>
      <c r="H66" s="107">
        <f t="shared" si="6"/>
        <v>5562.6240071835846</v>
      </c>
      <c r="I66" s="107">
        <f t="shared" si="3"/>
        <v>0</v>
      </c>
      <c r="J66" s="107">
        <f t="shared" si="4"/>
        <v>0</v>
      </c>
      <c r="K66" s="107">
        <f t="shared" si="5"/>
        <v>12902.049210572188</v>
      </c>
      <c r="L66" s="107">
        <f t="shared" si="7"/>
        <v>315287.39009967091</v>
      </c>
      <c r="M66" s="107"/>
      <c r="N66" s="108"/>
      <c r="O66" s="108"/>
      <c r="P66" s="105"/>
      <c r="Q66" s="110">
        <v>0</v>
      </c>
      <c r="R66" s="110">
        <v>0</v>
      </c>
      <c r="S66" s="105" t="s">
        <v>54</v>
      </c>
      <c r="T66" s="105" t="s">
        <v>54</v>
      </c>
      <c r="U66" s="50"/>
      <c r="V66" s="21"/>
      <c r="W66" s="21"/>
      <c r="X66" s="21"/>
      <c r="Y66" s="21"/>
      <c r="Z66" s="21"/>
    </row>
    <row r="67" spans="1:26" ht="12.75" customHeight="1">
      <c r="A67" s="21"/>
      <c r="B67" s="105">
        <v>29</v>
      </c>
      <c r="C67" s="106">
        <f t="shared" ca="1" si="0"/>
        <v>47143</v>
      </c>
      <c r="D67" s="145">
        <f t="shared" si="1"/>
        <v>12902.049210572188</v>
      </c>
      <c r="E67" s="153">
        <f t="shared" si="2"/>
        <v>7465.9691262703618</v>
      </c>
      <c r="F67" s="148"/>
      <c r="G67" s="107"/>
      <c r="H67" s="107">
        <f t="shared" si="6"/>
        <v>5436.080084301826</v>
      </c>
      <c r="I67" s="107">
        <f t="shared" si="3"/>
        <v>0</v>
      </c>
      <c r="J67" s="107">
        <f t="shared" si="4"/>
        <v>0</v>
      </c>
      <c r="K67" s="107">
        <f t="shared" si="5"/>
        <v>12902.049210572188</v>
      </c>
      <c r="L67" s="107">
        <f t="shared" si="7"/>
        <v>307821.42097340053</v>
      </c>
      <c r="M67" s="107"/>
      <c r="N67" s="108"/>
      <c r="O67" s="108"/>
      <c r="P67" s="105"/>
      <c r="Q67" s="110">
        <v>0</v>
      </c>
      <c r="R67" s="110">
        <v>0</v>
      </c>
      <c r="S67" s="105" t="s">
        <v>54</v>
      </c>
      <c r="T67" s="105" t="s">
        <v>54</v>
      </c>
      <c r="U67" s="21"/>
      <c r="V67" s="111"/>
      <c r="W67" s="21"/>
      <c r="X67" s="21"/>
      <c r="Y67" s="21"/>
      <c r="Z67" s="21"/>
    </row>
    <row r="68" spans="1:26" ht="12.75" customHeight="1">
      <c r="A68" s="21"/>
      <c r="B68" s="105">
        <v>30</v>
      </c>
      <c r="C68" s="106">
        <f t="shared" ca="1" si="0"/>
        <v>47174</v>
      </c>
      <c r="D68" s="145">
        <f t="shared" si="1"/>
        <v>12902.049210572188</v>
      </c>
      <c r="E68" s="153">
        <f t="shared" si="2"/>
        <v>7594.6948772891401</v>
      </c>
      <c r="F68" s="148"/>
      <c r="G68" s="107"/>
      <c r="H68" s="107">
        <f t="shared" si="6"/>
        <v>5307.3543332830477</v>
      </c>
      <c r="I68" s="107">
        <f t="shared" si="3"/>
        <v>0</v>
      </c>
      <c r="J68" s="107">
        <f t="shared" si="4"/>
        <v>0</v>
      </c>
      <c r="K68" s="107">
        <f t="shared" si="5"/>
        <v>12902.049210572188</v>
      </c>
      <c r="L68" s="107">
        <f t="shared" si="7"/>
        <v>300226.72609611141</v>
      </c>
      <c r="M68" s="107"/>
      <c r="N68" s="108"/>
      <c r="O68" s="108"/>
      <c r="P68" s="105"/>
      <c r="Q68" s="110">
        <v>0</v>
      </c>
      <c r="R68" s="110">
        <v>0</v>
      </c>
      <c r="S68" s="105" t="s">
        <v>54</v>
      </c>
      <c r="T68" s="105" t="s">
        <v>54</v>
      </c>
      <c r="U68" s="21"/>
      <c r="V68" s="21"/>
      <c r="W68" s="21"/>
      <c r="X68" s="21"/>
      <c r="Y68" s="21"/>
      <c r="Z68" s="21"/>
    </row>
    <row r="69" spans="1:26" ht="12.75" customHeight="1">
      <c r="A69" s="21"/>
      <c r="B69" s="105">
        <v>31</v>
      </c>
      <c r="C69" s="106">
        <f t="shared" ca="1" si="0"/>
        <v>47202</v>
      </c>
      <c r="D69" s="145">
        <f t="shared" si="1"/>
        <v>12902.049210572188</v>
      </c>
      <c r="E69" s="153">
        <f t="shared" si="2"/>
        <v>7725.6400747983998</v>
      </c>
      <c r="F69" s="148"/>
      <c r="G69" s="107"/>
      <c r="H69" s="107">
        <f t="shared" si="6"/>
        <v>5176.409135773788</v>
      </c>
      <c r="I69" s="107">
        <f t="shared" si="3"/>
        <v>0</v>
      </c>
      <c r="J69" s="107">
        <f t="shared" si="4"/>
        <v>0</v>
      </c>
      <c r="K69" s="107">
        <f t="shared" si="5"/>
        <v>12902.049210572188</v>
      </c>
      <c r="L69" s="107">
        <f t="shared" si="7"/>
        <v>292501.08602131304</v>
      </c>
      <c r="M69" s="107"/>
      <c r="N69" s="108"/>
      <c r="O69" s="108"/>
      <c r="P69" s="105"/>
      <c r="Q69" s="110">
        <v>0</v>
      </c>
      <c r="R69" s="110">
        <v>0</v>
      </c>
      <c r="S69" s="105" t="s">
        <v>54</v>
      </c>
      <c r="T69" s="105" t="s">
        <v>54</v>
      </c>
      <c r="U69" s="21"/>
      <c r="V69" s="21"/>
      <c r="W69" s="21"/>
      <c r="X69" s="21"/>
      <c r="Y69" s="21"/>
      <c r="Z69" s="21"/>
    </row>
    <row r="70" spans="1:26" ht="12.75" customHeight="1">
      <c r="A70" s="21"/>
      <c r="B70" s="105">
        <v>32</v>
      </c>
      <c r="C70" s="106">
        <f t="shared" ca="1" si="0"/>
        <v>47233</v>
      </c>
      <c r="D70" s="145">
        <f t="shared" si="1"/>
        <v>12902.049210572188</v>
      </c>
      <c r="E70" s="153">
        <f t="shared" si="2"/>
        <v>7858.8429857547153</v>
      </c>
      <c r="F70" s="148"/>
      <c r="G70" s="107"/>
      <c r="H70" s="107">
        <f t="shared" si="6"/>
        <v>5043.2062248174725</v>
      </c>
      <c r="I70" s="107">
        <f t="shared" si="3"/>
        <v>0</v>
      </c>
      <c r="J70" s="107">
        <f t="shared" si="4"/>
        <v>0</v>
      </c>
      <c r="K70" s="107">
        <f t="shared" si="5"/>
        <v>12902.049210572188</v>
      </c>
      <c r="L70" s="107">
        <f t="shared" si="7"/>
        <v>284642.24303555832</v>
      </c>
      <c r="M70" s="107"/>
      <c r="N70" s="108"/>
      <c r="O70" s="108"/>
      <c r="P70" s="105"/>
      <c r="Q70" s="110">
        <v>0</v>
      </c>
      <c r="R70" s="110">
        <v>0</v>
      </c>
      <c r="S70" s="105" t="s">
        <v>54</v>
      </c>
      <c r="T70" s="105" t="s">
        <v>54</v>
      </c>
      <c r="U70" s="21"/>
      <c r="V70" s="21"/>
      <c r="W70" s="21"/>
      <c r="X70" s="21"/>
      <c r="Y70" s="21"/>
      <c r="Z70" s="21"/>
    </row>
    <row r="71" spans="1:26" ht="12.75" customHeight="1">
      <c r="A71" s="21"/>
      <c r="B71" s="105">
        <v>33</v>
      </c>
      <c r="C71" s="106">
        <f t="shared" ca="1" si="0"/>
        <v>47263</v>
      </c>
      <c r="D71" s="145">
        <f t="shared" si="1"/>
        <v>12902.049210572188</v>
      </c>
      <c r="E71" s="153">
        <f t="shared" si="2"/>
        <v>7994.34253690077</v>
      </c>
      <c r="F71" s="148"/>
      <c r="G71" s="107"/>
      <c r="H71" s="107">
        <f t="shared" si="6"/>
        <v>4907.7066736714178</v>
      </c>
      <c r="I71" s="107">
        <f t="shared" si="3"/>
        <v>0</v>
      </c>
      <c r="J71" s="107">
        <f t="shared" si="4"/>
        <v>0</v>
      </c>
      <c r="K71" s="107">
        <f t="shared" si="5"/>
        <v>12902.049210572188</v>
      </c>
      <c r="L71" s="107">
        <f t="shared" si="7"/>
        <v>276647.90049865755</v>
      </c>
      <c r="M71" s="107"/>
      <c r="N71" s="108"/>
      <c r="O71" s="108"/>
      <c r="P71" s="105"/>
      <c r="Q71" s="110">
        <v>0</v>
      </c>
      <c r="R71" s="110">
        <v>0</v>
      </c>
      <c r="S71" s="105" t="s">
        <v>54</v>
      </c>
      <c r="T71" s="105" t="s">
        <v>54</v>
      </c>
      <c r="U71" s="21"/>
      <c r="V71" s="21"/>
      <c r="W71" s="21"/>
      <c r="X71" s="21"/>
      <c r="Y71" s="21"/>
      <c r="Z71" s="21"/>
    </row>
    <row r="72" spans="1:26" ht="12.75" customHeight="1">
      <c r="A72" s="21"/>
      <c r="B72" s="105">
        <v>34</v>
      </c>
      <c r="C72" s="106">
        <f t="shared" ca="1" si="0"/>
        <v>47294</v>
      </c>
      <c r="D72" s="145">
        <f t="shared" si="1"/>
        <v>12902.049210572188</v>
      </c>
      <c r="E72" s="153">
        <f t="shared" si="2"/>
        <v>8132.1783261411674</v>
      </c>
      <c r="F72" s="148"/>
      <c r="G72" s="107"/>
      <c r="H72" s="107">
        <f t="shared" si="6"/>
        <v>4769.8708844310204</v>
      </c>
      <c r="I72" s="107">
        <f t="shared" si="3"/>
        <v>0</v>
      </c>
      <c r="J72" s="107">
        <f t="shared" si="4"/>
        <v>0</v>
      </c>
      <c r="K72" s="107">
        <f t="shared" si="5"/>
        <v>12902.049210572188</v>
      </c>
      <c r="L72" s="107">
        <f t="shared" si="7"/>
        <v>268515.7221725164</v>
      </c>
      <c r="M72" s="107"/>
      <c r="N72" s="108"/>
      <c r="O72" s="108"/>
      <c r="P72" s="105"/>
      <c r="Q72" s="110">
        <v>0</v>
      </c>
      <c r="R72" s="110">
        <v>0</v>
      </c>
      <c r="S72" s="105" t="s">
        <v>54</v>
      </c>
      <c r="T72" s="105" t="s">
        <v>54</v>
      </c>
      <c r="U72" s="21"/>
      <c r="V72" s="21"/>
      <c r="W72" s="21"/>
      <c r="X72" s="21"/>
      <c r="Y72" s="21"/>
      <c r="Z72" s="21"/>
    </row>
    <row r="73" spans="1:26" ht="12.75" customHeight="1">
      <c r="A73" s="21"/>
      <c r="B73" s="105">
        <v>35</v>
      </c>
      <c r="C73" s="106">
        <f t="shared" ca="1" si="0"/>
        <v>47324</v>
      </c>
      <c r="D73" s="145">
        <f t="shared" si="1"/>
        <v>12902.049210572188</v>
      </c>
      <c r="E73" s="153">
        <f t="shared" si="2"/>
        <v>8272.3906341143847</v>
      </c>
      <c r="F73" s="148"/>
      <c r="G73" s="107"/>
      <c r="H73" s="107">
        <f t="shared" si="6"/>
        <v>4629.658576457804</v>
      </c>
      <c r="I73" s="107">
        <f t="shared" si="3"/>
        <v>0</v>
      </c>
      <c r="J73" s="107">
        <f t="shared" si="4"/>
        <v>0</v>
      </c>
      <c r="K73" s="107">
        <f t="shared" si="5"/>
        <v>12902.049210572188</v>
      </c>
      <c r="L73" s="107">
        <f t="shared" si="7"/>
        <v>260243.33153840201</v>
      </c>
      <c r="M73" s="107"/>
      <c r="N73" s="108"/>
      <c r="O73" s="108"/>
      <c r="P73" s="105"/>
      <c r="Q73" s="110">
        <v>0</v>
      </c>
      <c r="R73" s="110">
        <v>0</v>
      </c>
      <c r="S73" s="105" t="s">
        <v>54</v>
      </c>
      <c r="T73" s="105" t="s">
        <v>54</v>
      </c>
      <c r="U73" s="21"/>
      <c r="V73" s="21"/>
      <c r="W73" s="21"/>
      <c r="X73" s="21"/>
      <c r="Y73" s="21"/>
      <c r="Z73" s="21"/>
    </row>
    <row r="74" spans="1:26" ht="12.75" customHeight="1">
      <c r="A74" s="21"/>
      <c r="B74" s="105">
        <v>36</v>
      </c>
      <c r="C74" s="106">
        <f t="shared" ca="1" si="0"/>
        <v>47355</v>
      </c>
      <c r="D74" s="145">
        <f t="shared" si="1"/>
        <v>12902.049210572188</v>
      </c>
      <c r="E74" s="153">
        <f t="shared" si="2"/>
        <v>8415.0204359642412</v>
      </c>
      <c r="F74" s="148"/>
      <c r="G74" s="107"/>
      <c r="H74" s="107">
        <f t="shared" si="6"/>
        <v>4487.0287746079475</v>
      </c>
      <c r="I74" s="107">
        <f t="shared" si="3"/>
        <v>0</v>
      </c>
      <c r="J74" s="107">
        <f t="shared" si="4"/>
        <v>0</v>
      </c>
      <c r="K74" s="107">
        <f t="shared" si="5"/>
        <v>12902.049210572188</v>
      </c>
      <c r="L74" s="107">
        <f t="shared" si="7"/>
        <v>251828.31110243776</v>
      </c>
      <c r="M74" s="107"/>
      <c r="N74" s="108"/>
      <c r="O74" s="108"/>
      <c r="P74" s="105"/>
      <c r="Q74" s="110">
        <v>0</v>
      </c>
      <c r="R74" s="110">
        <v>0</v>
      </c>
      <c r="S74" s="105" t="s">
        <v>54</v>
      </c>
      <c r="T74" s="105" t="s">
        <v>54</v>
      </c>
      <c r="U74" s="21"/>
      <c r="V74" s="21"/>
      <c r="W74" s="21"/>
      <c r="X74" s="21"/>
      <c r="Y74" s="21"/>
      <c r="Z74" s="21"/>
    </row>
    <row r="75" spans="1:26" ht="12.75" customHeight="1">
      <c r="A75" s="21"/>
      <c r="B75" s="105">
        <v>37</v>
      </c>
      <c r="C75" s="106">
        <f t="shared" ca="1" si="0"/>
        <v>47386</v>
      </c>
      <c r="D75" s="145">
        <f t="shared" si="1"/>
        <v>12902.049210572188</v>
      </c>
      <c r="E75" s="153">
        <f t="shared" si="2"/>
        <v>8560.1094133143233</v>
      </c>
      <c r="F75" s="148"/>
      <c r="G75" s="107"/>
      <c r="H75" s="107">
        <f t="shared" si="6"/>
        <v>4341.9397972578645</v>
      </c>
      <c r="I75" s="107">
        <f t="shared" si="3"/>
        <v>0</v>
      </c>
      <c r="J75" s="107">
        <f t="shared" si="4"/>
        <v>0</v>
      </c>
      <c r="K75" s="107">
        <f t="shared" si="5"/>
        <v>12902.049210572188</v>
      </c>
      <c r="L75" s="107">
        <f t="shared" si="7"/>
        <v>243268.20168912344</v>
      </c>
      <c r="M75" s="107"/>
      <c r="N75" s="108"/>
      <c r="O75" s="108"/>
      <c r="P75" s="105"/>
      <c r="Q75" s="110">
        <v>0</v>
      </c>
      <c r="R75" s="110">
        <v>0</v>
      </c>
      <c r="S75" s="105" t="s">
        <v>54</v>
      </c>
      <c r="T75" s="105" t="s">
        <v>54</v>
      </c>
      <c r="U75" s="21"/>
      <c r="V75" s="21"/>
      <c r="W75" s="21"/>
      <c r="X75" s="21"/>
      <c r="Y75" s="21"/>
      <c r="Z75" s="21"/>
    </row>
    <row r="76" spans="1:26" ht="12.75" customHeight="1">
      <c r="A76" s="21"/>
      <c r="B76" s="105">
        <v>38</v>
      </c>
      <c r="C76" s="106">
        <f t="shared" ca="1" si="0"/>
        <v>47416</v>
      </c>
      <c r="D76" s="145">
        <f t="shared" si="1"/>
        <v>12902.049210572188</v>
      </c>
      <c r="E76" s="153">
        <f t="shared" si="2"/>
        <v>8707.6999664488831</v>
      </c>
      <c r="F76" s="148"/>
      <c r="G76" s="107"/>
      <c r="H76" s="107">
        <f t="shared" si="6"/>
        <v>4194.3492441233038</v>
      </c>
      <c r="I76" s="107">
        <f t="shared" si="3"/>
        <v>0</v>
      </c>
      <c r="J76" s="107">
        <f t="shared" si="4"/>
        <v>0</v>
      </c>
      <c r="K76" s="107">
        <f t="shared" si="5"/>
        <v>12902.049210572188</v>
      </c>
      <c r="L76" s="107">
        <f t="shared" si="7"/>
        <v>234560.50172267455</v>
      </c>
      <c r="M76" s="107"/>
      <c r="N76" s="108"/>
      <c r="O76" s="108"/>
      <c r="P76" s="105"/>
      <c r="Q76" s="110">
        <v>0</v>
      </c>
      <c r="R76" s="110">
        <v>0</v>
      </c>
      <c r="S76" s="105" t="s">
        <v>54</v>
      </c>
      <c r="T76" s="105" t="s">
        <v>54</v>
      </c>
      <c r="U76" s="21"/>
      <c r="V76" s="21"/>
      <c r="W76" s="21"/>
      <c r="X76" s="21"/>
      <c r="Y76" s="21"/>
      <c r="Z76" s="21"/>
    </row>
    <row r="77" spans="1:26" ht="12.75" customHeight="1">
      <c r="A77" s="21"/>
      <c r="B77" s="105">
        <v>39</v>
      </c>
      <c r="C77" s="106">
        <f t="shared" ca="1" si="0"/>
        <v>47447</v>
      </c>
      <c r="D77" s="145">
        <f t="shared" si="1"/>
        <v>12902.049210572188</v>
      </c>
      <c r="E77" s="153">
        <f t="shared" si="2"/>
        <v>8857.8352267037408</v>
      </c>
      <c r="F77" s="148"/>
      <c r="G77" s="107"/>
      <c r="H77" s="107">
        <f t="shared" si="6"/>
        <v>4044.213983868447</v>
      </c>
      <c r="I77" s="107">
        <f t="shared" si="3"/>
        <v>0</v>
      </c>
      <c r="J77" s="107">
        <f t="shared" si="4"/>
        <v>0</v>
      </c>
      <c r="K77" s="107">
        <f t="shared" si="5"/>
        <v>12902.049210572188</v>
      </c>
      <c r="L77" s="107">
        <f t="shared" si="7"/>
        <v>225702.6664959708</v>
      </c>
      <c r="M77" s="107"/>
      <c r="N77" s="108"/>
      <c r="O77" s="108"/>
      <c r="P77" s="105"/>
      <c r="Q77" s="110">
        <v>0</v>
      </c>
      <c r="R77" s="110">
        <v>0</v>
      </c>
      <c r="S77" s="105" t="s">
        <v>54</v>
      </c>
      <c r="T77" s="105" t="s">
        <v>54</v>
      </c>
      <c r="U77" s="21"/>
      <c r="V77" s="21"/>
      <c r="W77" s="21"/>
      <c r="X77" s="21"/>
      <c r="Y77" s="21"/>
      <c r="Z77" s="21"/>
    </row>
    <row r="78" spans="1:26" ht="12.75" customHeight="1">
      <c r="A78" s="21"/>
      <c r="B78" s="105">
        <v>40</v>
      </c>
      <c r="C78" s="106">
        <f t="shared" ca="1" si="0"/>
        <v>47477</v>
      </c>
      <c r="D78" s="145">
        <f t="shared" si="1"/>
        <v>12902.049210572188</v>
      </c>
      <c r="E78" s="153">
        <f t="shared" si="2"/>
        <v>9010.559069070825</v>
      </c>
      <c r="F78" s="148"/>
      <c r="G78" s="107"/>
      <c r="H78" s="107">
        <f t="shared" si="6"/>
        <v>3891.4901415013633</v>
      </c>
      <c r="I78" s="107">
        <f t="shared" si="3"/>
        <v>0</v>
      </c>
      <c r="J78" s="107">
        <f t="shared" si="4"/>
        <v>0</v>
      </c>
      <c r="K78" s="107">
        <f t="shared" si="5"/>
        <v>12902.049210572188</v>
      </c>
      <c r="L78" s="107">
        <f t="shared" si="7"/>
        <v>216692.10742689998</v>
      </c>
      <c r="M78" s="107"/>
      <c r="N78" s="108"/>
      <c r="O78" s="108"/>
      <c r="P78" s="105"/>
      <c r="Q78" s="110">
        <v>0</v>
      </c>
      <c r="R78" s="110">
        <v>0</v>
      </c>
      <c r="S78" s="105" t="s">
        <v>54</v>
      </c>
      <c r="T78" s="105" t="s">
        <v>54</v>
      </c>
      <c r="U78" s="21"/>
      <c r="V78" s="21"/>
      <c r="W78" s="21"/>
      <c r="X78" s="21"/>
      <c r="Y78" s="21"/>
      <c r="Z78" s="21"/>
    </row>
    <row r="79" spans="1:26" ht="12.75" customHeight="1">
      <c r="A79" s="21"/>
      <c r="B79" s="105">
        <v>41</v>
      </c>
      <c r="C79" s="106">
        <f t="shared" ca="1" si="0"/>
        <v>47508</v>
      </c>
      <c r="D79" s="145">
        <f t="shared" si="1"/>
        <v>12902.049210572188</v>
      </c>
      <c r="E79" s="153">
        <f t="shared" si="2"/>
        <v>9165.9161250200541</v>
      </c>
      <c r="F79" s="148"/>
      <c r="G79" s="107"/>
      <c r="H79" s="107">
        <f t="shared" si="6"/>
        <v>3736.1330855521337</v>
      </c>
      <c r="I79" s="107">
        <f t="shared" si="3"/>
        <v>0</v>
      </c>
      <c r="J79" s="107">
        <f t="shared" si="4"/>
        <v>0</v>
      </c>
      <c r="K79" s="107">
        <f t="shared" si="5"/>
        <v>12902.049210572188</v>
      </c>
      <c r="L79" s="107">
        <f t="shared" si="7"/>
        <v>207526.19130187994</v>
      </c>
      <c r="M79" s="107"/>
      <c r="N79" s="108"/>
      <c r="O79" s="108"/>
      <c r="P79" s="105"/>
      <c r="Q79" s="110">
        <v>0</v>
      </c>
      <c r="R79" s="110">
        <v>0</v>
      </c>
      <c r="S79" s="105" t="s">
        <v>54</v>
      </c>
      <c r="T79" s="105" t="s">
        <v>54</v>
      </c>
      <c r="U79" s="21"/>
      <c r="V79" s="21"/>
      <c r="W79" s="21"/>
      <c r="X79" s="21"/>
      <c r="Y79" s="21"/>
      <c r="Z79" s="21"/>
    </row>
    <row r="80" spans="1:26" ht="12.75" customHeight="1">
      <c r="A80" s="21"/>
      <c r="B80" s="105">
        <v>42</v>
      </c>
      <c r="C80" s="106">
        <f t="shared" ca="1" si="0"/>
        <v>47539</v>
      </c>
      <c r="D80" s="145">
        <f t="shared" si="1"/>
        <v>12902.049210572188</v>
      </c>
      <c r="E80" s="153">
        <f t="shared" si="2"/>
        <v>9323.9517955422743</v>
      </c>
      <c r="F80" s="148"/>
      <c r="G80" s="107"/>
      <c r="H80" s="107">
        <f t="shared" si="6"/>
        <v>3578.0974150299135</v>
      </c>
      <c r="I80" s="107">
        <f t="shared" si="3"/>
        <v>0</v>
      </c>
      <c r="J80" s="107">
        <f t="shared" si="4"/>
        <v>0</v>
      </c>
      <c r="K80" s="107">
        <f t="shared" si="5"/>
        <v>12902.049210572188</v>
      </c>
      <c r="L80" s="107">
        <f t="shared" si="7"/>
        <v>198202.23950633768</v>
      </c>
      <c r="M80" s="107"/>
      <c r="N80" s="108"/>
      <c r="O80" s="108"/>
      <c r="P80" s="105"/>
      <c r="Q80" s="110">
        <v>0</v>
      </c>
      <c r="R80" s="110">
        <v>0</v>
      </c>
      <c r="S80" s="105" t="s">
        <v>54</v>
      </c>
      <c r="T80" s="105" t="s">
        <v>54</v>
      </c>
      <c r="U80" s="21"/>
      <c r="V80" s="21"/>
      <c r="W80" s="21"/>
      <c r="X80" s="21"/>
      <c r="Y80" s="21"/>
      <c r="Z80" s="21"/>
    </row>
    <row r="81" spans="1:26" ht="12.75" customHeight="1">
      <c r="A81" s="21"/>
      <c r="B81" s="105">
        <v>43</v>
      </c>
      <c r="C81" s="106">
        <f t="shared" ca="1" si="0"/>
        <v>47567</v>
      </c>
      <c r="D81" s="145">
        <f t="shared" si="1"/>
        <v>12902.049210572188</v>
      </c>
      <c r="E81" s="153">
        <f t="shared" si="2"/>
        <v>9484.7122644170831</v>
      </c>
      <c r="F81" s="148"/>
      <c r="G81" s="107"/>
      <c r="H81" s="107">
        <f t="shared" si="6"/>
        <v>3417.3369461551051</v>
      </c>
      <c r="I81" s="107">
        <f t="shared" si="3"/>
        <v>0</v>
      </c>
      <c r="J81" s="107">
        <f t="shared" si="4"/>
        <v>0</v>
      </c>
      <c r="K81" s="107">
        <f t="shared" si="5"/>
        <v>12902.049210572188</v>
      </c>
      <c r="L81" s="107">
        <f t="shared" si="7"/>
        <v>188717.52724192059</v>
      </c>
      <c r="M81" s="107"/>
      <c r="N81" s="108"/>
      <c r="O81" s="108"/>
      <c r="P81" s="105"/>
      <c r="Q81" s="110">
        <v>0</v>
      </c>
      <c r="R81" s="110">
        <v>0</v>
      </c>
      <c r="S81" s="105" t="s">
        <v>54</v>
      </c>
      <c r="T81" s="105" t="s">
        <v>54</v>
      </c>
      <c r="U81" s="21"/>
      <c r="V81" s="21"/>
      <c r="W81" s="21"/>
      <c r="X81" s="21"/>
      <c r="Y81" s="21"/>
      <c r="Z81" s="21"/>
    </row>
    <row r="82" spans="1:26" ht="12.75" customHeight="1">
      <c r="A82" s="21"/>
      <c r="B82" s="105">
        <v>44</v>
      </c>
      <c r="C82" s="106">
        <f t="shared" ca="1" si="0"/>
        <v>47598</v>
      </c>
      <c r="D82" s="145">
        <f t="shared" si="1"/>
        <v>12902.049210572188</v>
      </c>
      <c r="E82" s="153">
        <f t="shared" si="2"/>
        <v>9648.2445117094067</v>
      </c>
      <c r="F82" s="148"/>
      <c r="G82" s="107"/>
      <c r="H82" s="107">
        <f t="shared" si="6"/>
        <v>3253.8046988627807</v>
      </c>
      <c r="I82" s="107">
        <f t="shared" si="3"/>
        <v>0</v>
      </c>
      <c r="J82" s="107">
        <f t="shared" si="4"/>
        <v>0</v>
      </c>
      <c r="K82" s="107">
        <f t="shared" si="5"/>
        <v>12902.049210572188</v>
      </c>
      <c r="L82" s="107">
        <f t="shared" si="7"/>
        <v>179069.28273021118</v>
      </c>
      <c r="M82" s="107"/>
      <c r="N82" s="108"/>
      <c r="O82" s="108"/>
      <c r="P82" s="105"/>
      <c r="Q82" s="110">
        <v>0</v>
      </c>
      <c r="R82" s="110">
        <v>0</v>
      </c>
      <c r="S82" s="105" t="s">
        <v>54</v>
      </c>
      <c r="T82" s="105" t="s">
        <v>54</v>
      </c>
      <c r="U82" s="21"/>
      <c r="V82" s="21"/>
      <c r="W82" s="21"/>
      <c r="X82" s="21"/>
      <c r="Y82" s="21"/>
      <c r="Z82" s="21"/>
    </row>
    <row r="83" spans="1:26" ht="12.75" customHeight="1">
      <c r="A83" s="21"/>
      <c r="B83" s="105">
        <v>45</v>
      </c>
      <c r="C83" s="106">
        <f t="shared" ca="1" si="0"/>
        <v>47628</v>
      </c>
      <c r="D83" s="145">
        <f t="shared" si="1"/>
        <v>12902.049210572188</v>
      </c>
      <c r="E83" s="153">
        <f t="shared" si="2"/>
        <v>9814.5963274987971</v>
      </c>
      <c r="F83" s="148"/>
      <c r="G83" s="107"/>
      <c r="H83" s="107">
        <f t="shared" si="6"/>
        <v>3087.4528830733911</v>
      </c>
      <c r="I83" s="107">
        <f t="shared" si="3"/>
        <v>0</v>
      </c>
      <c r="J83" s="107">
        <f t="shared" si="4"/>
        <v>0</v>
      </c>
      <c r="K83" s="107">
        <f t="shared" si="5"/>
        <v>12902.049210572188</v>
      </c>
      <c r="L83" s="107">
        <f t="shared" si="7"/>
        <v>169254.6864027124</v>
      </c>
      <c r="M83" s="107"/>
      <c r="N83" s="108"/>
      <c r="O83" s="108"/>
      <c r="P83" s="105"/>
      <c r="Q83" s="110">
        <v>0</v>
      </c>
      <c r="R83" s="110">
        <v>0</v>
      </c>
      <c r="S83" s="105" t="s">
        <v>54</v>
      </c>
      <c r="T83" s="105" t="s">
        <v>54</v>
      </c>
      <c r="U83" s="21"/>
      <c r="V83" s="21"/>
      <c r="W83" s="21"/>
      <c r="X83" s="21"/>
      <c r="Y83" s="21"/>
      <c r="Z83" s="21"/>
    </row>
    <row r="84" spans="1:26" ht="12.75" customHeight="1">
      <c r="A84" s="21"/>
      <c r="B84" s="105">
        <v>46</v>
      </c>
      <c r="C84" s="106">
        <f t="shared" ca="1" si="0"/>
        <v>47659</v>
      </c>
      <c r="D84" s="145">
        <f t="shared" si="1"/>
        <v>12902.049210572188</v>
      </c>
      <c r="E84" s="153">
        <f t="shared" si="2"/>
        <v>9983.8163258454224</v>
      </c>
      <c r="F84" s="148"/>
      <c r="G84" s="107"/>
      <c r="H84" s="107">
        <f t="shared" si="6"/>
        <v>2918.2328847267659</v>
      </c>
      <c r="I84" s="107">
        <f t="shared" si="3"/>
        <v>0</v>
      </c>
      <c r="J84" s="107">
        <f t="shared" si="4"/>
        <v>0</v>
      </c>
      <c r="K84" s="107">
        <f t="shared" si="5"/>
        <v>12902.049210572188</v>
      </c>
      <c r="L84" s="107">
        <f t="shared" si="7"/>
        <v>159270.87007686697</v>
      </c>
      <c r="M84" s="107"/>
      <c r="N84" s="108"/>
      <c r="O84" s="108"/>
      <c r="P84" s="105"/>
      <c r="Q84" s="110">
        <v>0</v>
      </c>
      <c r="R84" s="110">
        <v>0</v>
      </c>
      <c r="S84" s="105" t="s">
        <v>54</v>
      </c>
      <c r="T84" s="105" t="s">
        <v>54</v>
      </c>
      <c r="U84" s="21"/>
      <c r="V84" s="21"/>
      <c r="W84" s="21"/>
      <c r="X84" s="21"/>
      <c r="Y84" s="21"/>
      <c r="Z84" s="21"/>
    </row>
    <row r="85" spans="1:26" ht="12.75" customHeight="1">
      <c r="A85" s="21"/>
      <c r="B85" s="105">
        <v>47</v>
      </c>
      <c r="C85" s="106">
        <f t="shared" ca="1" si="0"/>
        <v>47689</v>
      </c>
      <c r="D85" s="145">
        <f t="shared" si="1"/>
        <v>12902.049210572188</v>
      </c>
      <c r="E85" s="153">
        <f t="shared" si="2"/>
        <v>10155.953958996874</v>
      </c>
      <c r="F85" s="148"/>
      <c r="G85" s="107"/>
      <c r="H85" s="107">
        <f t="shared" si="6"/>
        <v>2746.0952515753147</v>
      </c>
      <c r="I85" s="107">
        <f t="shared" si="3"/>
        <v>0</v>
      </c>
      <c r="J85" s="107">
        <f t="shared" si="4"/>
        <v>0</v>
      </c>
      <c r="K85" s="107">
        <f t="shared" si="5"/>
        <v>12902.049210572188</v>
      </c>
      <c r="L85" s="107">
        <f t="shared" si="7"/>
        <v>149114.9161178701</v>
      </c>
      <c r="M85" s="107"/>
      <c r="N85" s="108"/>
      <c r="O85" s="108"/>
      <c r="P85" s="105"/>
      <c r="Q85" s="110">
        <v>0</v>
      </c>
      <c r="R85" s="110">
        <v>0</v>
      </c>
      <c r="S85" s="105" t="s">
        <v>54</v>
      </c>
      <c r="T85" s="105" t="s">
        <v>54</v>
      </c>
      <c r="U85" s="21"/>
      <c r="V85" s="21"/>
      <c r="W85" s="21"/>
      <c r="X85" s="21"/>
      <c r="Y85" s="21"/>
      <c r="Z85" s="21"/>
    </row>
    <row r="86" spans="1:26" ht="12.75" customHeight="1">
      <c r="A86" s="21"/>
      <c r="B86" s="105">
        <v>48</v>
      </c>
      <c r="C86" s="106">
        <f t="shared" ca="1" si="0"/>
        <v>47720</v>
      </c>
      <c r="D86" s="145">
        <f t="shared" si="1"/>
        <v>12902.049210572188</v>
      </c>
      <c r="E86" s="153">
        <f t="shared" si="2"/>
        <v>10331.05953183991</v>
      </c>
      <c r="F86" s="148"/>
      <c r="G86" s="107"/>
      <c r="H86" s="107">
        <f t="shared" si="6"/>
        <v>2570.9896787322773</v>
      </c>
      <c r="I86" s="107">
        <f t="shared" si="3"/>
        <v>0</v>
      </c>
      <c r="J86" s="107">
        <f t="shared" si="4"/>
        <v>0</v>
      </c>
      <c r="K86" s="107">
        <f t="shared" si="5"/>
        <v>12902.049210572188</v>
      </c>
      <c r="L86" s="107">
        <f t="shared" si="7"/>
        <v>138783.85658603019</v>
      </c>
      <c r="M86" s="107"/>
      <c r="N86" s="108"/>
      <c r="O86" s="108"/>
      <c r="P86" s="105"/>
      <c r="Q86" s="110">
        <v>0</v>
      </c>
      <c r="R86" s="110">
        <v>0</v>
      </c>
      <c r="S86" s="105" t="s">
        <v>54</v>
      </c>
      <c r="T86" s="105" t="s">
        <v>54</v>
      </c>
      <c r="U86" s="21"/>
      <c r="V86" s="21"/>
      <c r="W86" s="21"/>
      <c r="X86" s="21"/>
      <c r="Y86" s="21"/>
      <c r="Z86" s="21"/>
    </row>
    <row r="87" spans="1:26" s="133" customFormat="1" ht="12.75" customHeight="1">
      <c r="A87" s="134"/>
      <c r="B87" s="105">
        <v>49</v>
      </c>
      <c r="C87" s="106">
        <f t="shared" ca="1" si="0"/>
        <v>47751</v>
      </c>
      <c r="D87" s="145">
        <f t="shared" ref="D87:D98" si="8">IF(B87&lt;=$E$13,$E$30,0)</f>
        <v>12902.049210572188</v>
      </c>
      <c r="E87" s="153">
        <f t="shared" si="2"/>
        <v>10509.184216601385</v>
      </c>
      <c r="F87" s="148"/>
      <c r="G87" s="107"/>
      <c r="H87" s="107">
        <f t="shared" si="6"/>
        <v>2392.8649939708039</v>
      </c>
      <c r="I87" s="107">
        <f t="shared" si="3"/>
        <v>0</v>
      </c>
      <c r="J87" s="107">
        <f t="shared" si="4"/>
        <v>0</v>
      </c>
      <c r="K87" s="107">
        <f t="shared" si="5"/>
        <v>12902.049210572188</v>
      </c>
      <c r="L87" s="107">
        <f t="shared" si="7"/>
        <v>128274.67236942881</v>
      </c>
      <c r="M87" s="107"/>
      <c r="N87" s="108"/>
      <c r="O87" s="108"/>
      <c r="P87" s="105"/>
      <c r="Q87" s="110">
        <v>0</v>
      </c>
      <c r="R87" s="110">
        <v>0</v>
      </c>
      <c r="S87" s="105" t="s">
        <v>54</v>
      </c>
      <c r="T87" s="105" t="s">
        <v>54</v>
      </c>
      <c r="U87" s="134"/>
      <c r="V87" s="134"/>
      <c r="W87" s="134"/>
      <c r="X87" s="134"/>
      <c r="Y87" s="134"/>
      <c r="Z87" s="134"/>
    </row>
    <row r="88" spans="1:26" s="133" customFormat="1" ht="12.75" customHeight="1">
      <c r="A88" s="134"/>
      <c r="B88" s="105">
        <v>50</v>
      </c>
      <c r="C88" s="106">
        <f t="shared" ca="1" si="0"/>
        <v>47781</v>
      </c>
      <c r="D88" s="145">
        <f t="shared" si="8"/>
        <v>12902.049210572188</v>
      </c>
      <c r="E88" s="153">
        <f t="shared" si="2"/>
        <v>10690.38006780262</v>
      </c>
      <c r="F88" s="148"/>
      <c r="G88" s="107"/>
      <c r="H88" s="107">
        <f t="shared" si="6"/>
        <v>2211.6691427695682</v>
      </c>
      <c r="I88" s="107">
        <f t="shared" si="3"/>
        <v>0</v>
      </c>
      <c r="J88" s="107">
        <f t="shared" si="4"/>
        <v>0</v>
      </c>
      <c r="K88" s="107">
        <f t="shared" si="5"/>
        <v>12902.049210572188</v>
      </c>
      <c r="L88" s="107">
        <f t="shared" si="7"/>
        <v>117584.29230162619</v>
      </c>
      <c r="M88" s="107"/>
      <c r="N88" s="108"/>
      <c r="O88" s="108"/>
      <c r="P88" s="105"/>
      <c r="Q88" s="110">
        <v>0</v>
      </c>
      <c r="R88" s="110">
        <v>0</v>
      </c>
      <c r="S88" s="105" t="s">
        <v>54</v>
      </c>
      <c r="T88" s="105" t="s">
        <v>54</v>
      </c>
      <c r="U88" s="134"/>
      <c r="V88" s="134"/>
      <c r="W88" s="134"/>
      <c r="X88" s="134"/>
      <c r="Y88" s="134"/>
      <c r="Z88" s="134"/>
    </row>
    <row r="89" spans="1:26" s="133" customFormat="1" ht="12.75" customHeight="1">
      <c r="A89" s="134"/>
      <c r="B89" s="105">
        <v>51</v>
      </c>
      <c r="C89" s="106">
        <f t="shared" ca="1" si="0"/>
        <v>47812</v>
      </c>
      <c r="D89" s="145">
        <f t="shared" si="8"/>
        <v>12902.049210572188</v>
      </c>
      <c r="E89" s="153">
        <f t="shared" si="2"/>
        <v>10874.70003747165</v>
      </c>
      <c r="F89" s="148"/>
      <c r="G89" s="107"/>
      <c r="H89" s="107">
        <f t="shared" si="6"/>
        <v>2027.3491731005381</v>
      </c>
      <c r="I89" s="107">
        <f t="shared" si="3"/>
        <v>0</v>
      </c>
      <c r="J89" s="107">
        <f t="shared" si="4"/>
        <v>0</v>
      </c>
      <c r="K89" s="107">
        <f t="shared" si="5"/>
        <v>12902.049210572188</v>
      </c>
      <c r="L89" s="107">
        <f t="shared" si="7"/>
        <v>106709.59226415455</v>
      </c>
      <c r="M89" s="107"/>
      <c r="N89" s="108"/>
      <c r="O89" s="108"/>
      <c r="P89" s="105"/>
      <c r="Q89" s="110">
        <v>0</v>
      </c>
      <c r="R89" s="110">
        <v>0</v>
      </c>
      <c r="S89" s="105" t="s">
        <v>54</v>
      </c>
      <c r="T89" s="105" t="s">
        <v>54</v>
      </c>
      <c r="U89" s="134"/>
      <c r="V89" s="134"/>
      <c r="W89" s="134"/>
      <c r="X89" s="134"/>
      <c r="Y89" s="134"/>
      <c r="Z89" s="134"/>
    </row>
    <row r="90" spans="1:26" s="133" customFormat="1" ht="12.75" customHeight="1">
      <c r="A90" s="134"/>
      <c r="B90" s="105">
        <v>52</v>
      </c>
      <c r="C90" s="106">
        <f t="shared" ca="1" si="0"/>
        <v>47842</v>
      </c>
      <c r="D90" s="145">
        <f t="shared" si="8"/>
        <v>12902.049210572188</v>
      </c>
      <c r="E90" s="153">
        <f t="shared" si="2"/>
        <v>11062.197990617722</v>
      </c>
      <c r="F90" s="148"/>
      <c r="G90" s="107"/>
      <c r="H90" s="107">
        <f t="shared" si="6"/>
        <v>1839.8512199544648</v>
      </c>
      <c r="I90" s="107">
        <f t="shared" si="3"/>
        <v>0</v>
      </c>
      <c r="J90" s="107">
        <f t="shared" si="4"/>
        <v>0</v>
      </c>
      <c r="K90" s="107">
        <f t="shared" si="5"/>
        <v>12902.049210572188</v>
      </c>
      <c r="L90" s="107">
        <f t="shared" si="7"/>
        <v>95647.394273536833</v>
      </c>
      <c r="M90" s="107"/>
      <c r="N90" s="108"/>
      <c r="O90" s="108"/>
      <c r="P90" s="105"/>
      <c r="Q90" s="110">
        <v>0</v>
      </c>
      <c r="R90" s="110">
        <v>0</v>
      </c>
      <c r="S90" s="105" t="s">
        <v>54</v>
      </c>
      <c r="T90" s="105" t="s">
        <v>54</v>
      </c>
      <c r="U90" s="134"/>
      <c r="V90" s="134"/>
      <c r="W90" s="134"/>
      <c r="X90" s="134"/>
      <c r="Y90" s="134"/>
      <c r="Z90" s="134"/>
    </row>
    <row r="91" spans="1:26" s="133" customFormat="1" ht="12.75" customHeight="1">
      <c r="A91" s="134"/>
      <c r="B91" s="105">
        <v>53</v>
      </c>
      <c r="C91" s="106">
        <f t="shared" ca="1" si="0"/>
        <v>47873</v>
      </c>
      <c r="D91" s="145">
        <f t="shared" si="8"/>
        <v>12902.049210572188</v>
      </c>
      <c r="E91" s="153">
        <f t="shared" si="2"/>
        <v>11252.928720972624</v>
      </c>
      <c r="F91" s="148"/>
      <c r="G91" s="107"/>
      <c r="H91" s="107">
        <f t="shared" si="6"/>
        <v>1649.1204895995643</v>
      </c>
      <c r="I91" s="107">
        <f t="shared" si="3"/>
        <v>0</v>
      </c>
      <c r="J91" s="107">
        <f t="shared" si="4"/>
        <v>0</v>
      </c>
      <c r="K91" s="107">
        <f t="shared" si="5"/>
        <v>12902.049210572188</v>
      </c>
      <c r="L91" s="107">
        <f t="shared" si="7"/>
        <v>84394.465552564216</v>
      </c>
      <c r="M91" s="107"/>
      <c r="N91" s="108"/>
      <c r="O91" s="108"/>
      <c r="P91" s="105"/>
      <c r="Q91" s="110">
        <v>0</v>
      </c>
      <c r="R91" s="110">
        <v>0</v>
      </c>
      <c r="S91" s="105" t="s">
        <v>54</v>
      </c>
      <c r="T91" s="105" t="s">
        <v>54</v>
      </c>
      <c r="U91" s="134"/>
      <c r="V91" s="134"/>
      <c r="W91" s="134"/>
      <c r="X91" s="134"/>
      <c r="Y91" s="134"/>
      <c r="Z91" s="134"/>
    </row>
    <row r="92" spans="1:26" s="133" customFormat="1" ht="12.75" customHeight="1">
      <c r="A92" s="134"/>
      <c r="B92" s="105">
        <v>54</v>
      </c>
      <c r="C92" s="106">
        <f t="shared" ca="1" si="0"/>
        <v>47904</v>
      </c>
      <c r="D92" s="145">
        <f t="shared" si="8"/>
        <v>12902.049210572188</v>
      </c>
      <c r="E92" s="153">
        <f t="shared" si="2"/>
        <v>11446.947967003392</v>
      </c>
      <c r="F92" s="148"/>
      <c r="G92" s="107"/>
      <c r="H92" s="107">
        <f t="shared" si="6"/>
        <v>1455.1012435687946</v>
      </c>
      <c r="I92" s="107">
        <f t="shared" si="3"/>
        <v>0</v>
      </c>
      <c r="J92" s="107">
        <f t="shared" si="4"/>
        <v>0</v>
      </c>
      <c r="K92" s="107">
        <f t="shared" si="5"/>
        <v>12902.049210572188</v>
      </c>
      <c r="L92" s="107">
        <f t="shared" si="7"/>
        <v>72947.517585560825</v>
      </c>
      <c r="M92" s="107"/>
      <c r="N92" s="108"/>
      <c r="O92" s="108"/>
      <c r="P92" s="105"/>
      <c r="Q92" s="110">
        <v>0</v>
      </c>
      <c r="R92" s="110">
        <v>0</v>
      </c>
      <c r="S92" s="105" t="s">
        <v>54</v>
      </c>
      <c r="T92" s="105" t="s">
        <v>54</v>
      </c>
      <c r="U92" s="134"/>
      <c r="V92" s="134"/>
      <c r="W92" s="134"/>
      <c r="X92" s="134"/>
      <c r="Y92" s="134"/>
      <c r="Z92" s="134"/>
    </row>
    <row r="93" spans="1:26" s="133" customFormat="1" ht="12.75" customHeight="1">
      <c r="A93" s="134"/>
      <c r="B93" s="105">
        <v>55</v>
      </c>
      <c r="C93" s="106">
        <f t="shared" ca="1" si="0"/>
        <v>47932</v>
      </c>
      <c r="D93" s="145">
        <f t="shared" si="8"/>
        <v>12902.049210572188</v>
      </c>
      <c r="E93" s="153">
        <f t="shared" si="2"/>
        <v>11644.312428201143</v>
      </c>
      <c r="F93" s="148"/>
      <c r="G93" s="107"/>
      <c r="H93" s="107">
        <f t="shared" si="6"/>
        <v>1257.7367823710445</v>
      </c>
      <c r="I93" s="107">
        <f t="shared" si="3"/>
        <v>0</v>
      </c>
      <c r="J93" s="107">
        <f t="shared" si="4"/>
        <v>0</v>
      </c>
      <c r="K93" s="107">
        <f t="shared" si="5"/>
        <v>12902.049210572188</v>
      </c>
      <c r="L93" s="107">
        <f t="shared" si="7"/>
        <v>61303.205157359684</v>
      </c>
      <c r="M93" s="107"/>
      <c r="N93" s="108"/>
      <c r="O93" s="108"/>
      <c r="P93" s="105"/>
      <c r="Q93" s="110">
        <v>0</v>
      </c>
      <c r="R93" s="110">
        <v>0</v>
      </c>
      <c r="S93" s="105" t="s">
        <v>54</v>
      </c>
      <c r="T93" s="105" t="s">
        <v>54</v>
      </c>
      <c r="U93" s="134"/>
      <c r="V93" s="134"/>
      <c r="W93" s="134"/>
      <c r="X93" s="134"/>
      <c r="Y93" s="134"/>
      <c r="Z93" s="134"/>
    </row>
    <row r="94" spans="1:26" s="133" customFormat="1" ht="12.75" customHeight="1">
      <c r="A94" s="134"/>
      <c r="B94" s="105">
        <v>56</v>
      </c>
      <c r="C94" s="106">
        <f t="shared" ca="1" si="0"/>
        <v>47963</v>
      </c>
      <c r="D94" s="145">
        <f t="shared" si="8"/>
        <v>12902.049210572188</v>
      </c>
      <c r="E94" s="153">
        <f t="shared" si="2"/>
        <v>11845.079781650711</v>
      </c>
      <c r="F94" s="148"/>
      <c r="G94" s="107"/>
      <c r="H94" s="107">
        <f t="shared" si="6"/>
        <v>1056.9694289214765</v>
      </c>
      <c r="I94" s="107">
        <f t="shared" si="3"/>
        <v>0</v>
      </c>
      <c r="J94" s="107">
        <f t="shared" si="4"/>
        <v>0</v>
      </c>
      <c r="K94" s="107">
        <f t="shared" si="5"/>
        <v>12902.049210572188</v>
      </c>
      <c r="L94" s="107">
        <f t="shared" si="7"/>
        <v>49458.125375708973</v>
      </c>
      <c r="M94" s="107"/>
      <c r="N94" s="108"/>
      <c r="O94" s="108"/>
      <c r="P94" s="105"/>
      <c r="Q94" s="110">
        <v>0</v>
      </c>
      <c r="R94" s="110">
        <v>0</v>
      </c>
      <c r="S94" s="105" t="s">
        <v>54</v>
      </c>
      <c r="T94" s="105" t="s">
        <v>54</v>
      </c>
      <c r="U94" s="134"/>
      <c r="V94" s="134"/>
      <c r="W94" s="134"/>
      <c r="X94" s="134"/>
      <c r="Y94" s="134"/>
      <c r="Z94" s="134"/>
    </row>
    <row r="95" spans="1:26" s="133" customFormat="1" ht="12.75" customHeight="1">
      <c r="A95" s="134"/>
      <c r="B95" s="105">
        <v>57</v>
      </c>
      <c r="C95" s="106">
        <f t="shared" ca="1" si="0"/>
        <v>47993</v>
      </c>
      <c r="D95" s="145">
        <f t="shared" si="8"/>
        <v>12902.049210572188</v>
      </c>
      <c r="E95" s="153">
        <f t="shared" si="2"/>
        <v>12049.308698886005</v>
      </c>
      <c r="F95" s="148"/>
      <c r="G95" s="107"/>
      <c r="H95" s="107">
        <f t="shared" si="6"/>
        <v>852.74051168618223</v>
      </c>
      <c r="I95" s="107">
        <f t="shared" si="3"/>
        <v>0</v>
      </c>
      <c r="J95" s="107">
        <f t="shared" si="4"/>
        <v>0</v>
      </c>
      <c r="K95" s="107">
        <f t="shared" si="5"/>
        <v>12902.049210572188</v>
      </c>
      <c r="L95" s="107">
        <f t="shared" si="7"/>
        <v>37408.816676822971</v>
      </c>
      <c r="M95" s="107"/>
      <c r="N95" s="108"/>
      <c r="O95" s="108"/>
      <c r="P95" s="105"/>
      <c r="Q95" s="110">
        <v>0</v>
      </c>
      <c r="R95" s="110">
        <v>0</v>
      </c>
      <c r="S95" s="105" t="s">
        <v>54</v>
      </c>
      <c r="T95" s="105" t="s">
        <v>54</v>
      </c>
      <c r="U95" s="134"/>
      <c r="V95" s="134"/>
      <c r="W95" s="134"/>
      <c r="X95" s="134"/>
      <c r="Y95" s="134"/>
      <c r="Z95" s="134"/>
    </row>
    <row r="96" spans="1:26" s="133" customFormat="1" ht="12.75" customHeight="1">
      <c r="A96" s="134"/>
      <c r="B96" s="105">
        <v>58</v>
      </c>
      <c r="C96" s="106">
        <f t="shared" ca="1" si="0"/>
        <v>48024</v>
      </c>
      <c r="D96" s="145">
        <f t="shared" si="8"/>
        <v>12902.049210572188</v>
      </c>
      <c r="E96" s="153">
        <f t="shared" si="2"/>
        <v>12257.058863035965</v>
      </c>
      <c r="F96" s="148"/>
      <c r="G96" s="107"/>
      <c r="H96" s="107">
        <f t="shared" si="6"/>
        <v>644.99034753622266</v>
      </c>
      <c r="I96" s="107">
        <f t="shared" si="3"/>
        <v>0</v>
      </c>
      <c r="J96" s="107">
        <f t="shared" si="4"/>
        <v>0</v>
      </c>
      <c r="K96" s="107">
        <f t="shared" si="5"/>
        <v>12902.049210572188</v>
      </c>
      <c r="L96" s="107">
        <f t="shared" si="7"/>
        <v>25151.757813787008</v>
      </c>
      <c r="M96" s="107"/>
      <c r="N96" s="108"/>
      <c r="O96" s="108"/>
      <c r="P96" s="105"/>
      <c r="Q96" s="110">
        <v>0</v>
      </c>
      <c r="R96" s="110">
        <v>0</v>
      </c>
      <c r="S96" s="105" t="s">
        <v>54</v>
      </c>
      <c r="T96" s="105" t="s">
        <v>54</v>
      </c>
      <c r="U96" s="134"/>
      <c r="V96" s="134"/>
      <c r="W96" s="134"/>
      <c r="X96" s="134"/>
      <c r="Y96" s="134"/>
      <c r="Z96" s="134"/>
    </row>
    <row r="97" spans="1:26" s="133" customFormat="1" ht="12.75" customHeight="1">
      <c r="A97" s="134"/>
      <c r="B97" s="105">
        <v>59</v>
      </c>
      <c r="C97" s="106">
        <f t="shared" ca="1" si="0"/>
        <v>48054</v>
      </c>
      <c r="D97" s="145">
        <f t="shared" si="8"/>
        <v>12902.049210572188</v>
      </c>
      <c r="E97" s="153">
        <f t="shared" si="2"/>
        <v>12468.390986266144</v>
      </c>
      <c r="F97" s="148"/>
      <c r="G97" s="107"/>
      <c r="H97" s="107">
        <f t="shared" si="6"/>
        <v>433.6582243060443</v>
      </c>
      <c r="I97" s="107">
        <f t="shared" si="3"/>
        <v>0</v>
      </c>
      <c r="J97" s="107">
        <f t="shared" si="4"/>
        <v>0</v>
      </c>
      <c r="K97" s="107">
        <f t="shared" si="5"/>
        <v>12902.049210572188</v>
      </c>
      <c r="L97" s="107">
        <f t="shared" si="7"/>
        <v>12683.366827520864</v>
      </c>
      <c r="M97" s="107"/>
      <c r="N97" s="108"/>
      <c r="O97" s="108"/>
      <c r="P97" s="105"/>
      <c r="Q97" s="110">
        <v>0</v>
      </c>
      <c r="R97" s="110">
        <v>0</v>
      </c>
      <c r="S97" s="105" t="s">
        <v>54</v>
      </c>
      <c r="T97" s="105" t="s">
        <v>54</v>
      </c>
      <c r="U97" s="134"/>
      <c r="V97" s="134"/>
      <c r="W97" s="134"/>
      <c r="X97" s="134"/>
      <c r="Y97" s="134"/>
      <c r="Z97" s="134"/>
    </row>
    <row r="98" spans="1:26" s="133" customFormat="1" ht="12.75" customHeight="1">
      <c r="A98" s="134"/>
      <c r="B98" s="105">
        <v>60</v>
      </c>
      <c r="C98" s="106">
        <f t="shared" ca="1" si="0"/>
        <v>48085</v>
      </c>
      <c r="D98" s="145">
        <f t="shared" si="8"/>
        <v>12902.049210572188</v>
      </c>
      <c r="E98" s="153">
        <f t="shared" si="2"/>
        <v>12683.366827521015</v>
      </c>
      <c r="F98" s="148"/>
      <c r="G98" s="107"/>
      <c r="H98" s="107">
        <f t="shared" si="6"/>
        <v>218.68238305117222</v>
      </c>
      <c r="I98" s="107">
        <f t="shared" si="3"/>
        <v>0</v>
      </c>
      <c r="J98" s="107">
        <f t="shared" si="4"/>
        <v>0</v>
      </c>
      <c r="K98" s="107">
        <f t="shared" si="5"/>
        <v>12902.049210572188</v>
      </c>
      <c r="L98" s="107">
        <f t="shared" si="7"/>
        <v>-1.5097612049430609E-10</v>
      </c>
      <c r="M98" s="107"/>
      <c r="N98" s="108"/>
      <c r="O98" s="108"/>
      <c r="P98" s="105"/>
      <c r="Q98" s="110">
        <v>0</v>
      </c>
      <c r="R98" s="110">
        <v>0</v>
      </c>
      <c r="S98" s="105" t="s">
        <v>54</v>
      </c>
      <c r="T98" s="105" t="s">
        <v>54</v>
      </c>
      <c r="U98" s="134"/>
      <c r="V98" s="134"/>
      <c r="W98" s="134"/>
      <c r="X98" s="134"/>
      <c r="Y98" s="134"/>
      <c r="Z98" s="134"/>
    </row>
    <row r="99" spans="1:26" ht="15" customHeight="1" thickBot="1">
      <c r="A99" s="21"/>
      <c r="B99" s="187" t="s">
        <v>55</v>
      </c>
      <c r="C99" s="174"/>
      <c r="D99" s="146">
        <f>SUM(D39:D98)</f>
        <v>774122.95263433084</v>
      </c>
      <c r="E99" s="152">
        <f>SUM(E39:E98)</f>
        <v>480000.00000000023</v>
      </c>
      <c r="F99" s="149"/>
      <c r="G99" s="112"/>
      <c r="H99" s="112">
        <f>SUM(H39:H98)</f>
        <v>294122.9526343313</v>
      </c>
      <c r="I99" s="112">
        <f t="shared" ref="I99:K99" si="9">SUM(I39:I86)</f>
        <v>0</v>
      </c>
      <c r="J99" s="112">
        <f t="shared" si="9"/>
        <v>0</v>
      </c>
      <c r="K99" s="112">
        <f t="shared" si="9"/>
        <v>619298.36210746504</v>
      </c>
      <c r="L99" s="112"/>
      <c r="M99" s="112"/>
      <c r="N99" s="113"/>
      <c r="O99" s="113"/>
      <c r="P99" s="114"/>
      <c r="Q99" s="115">
        <f>Q38</f>
        <v>7200</v>
      </c>
      <c r="R99" s="115">
        <v>0</v>
      </c>
      <c r="S99" s="116">
        <f ca="1">E31</f>
        <v>0.236249452829361</v>
      </c>
      <c r="T99" s="112">
        <f>E33</f>
        <v>781322.95263433084</v>
      </c>
      <c r="U99" s="21"/>
      <c r="V99" s="21"/>
      <c r="W99" s="21"/>
      <c r="X99" s="21"/>
      <c r="Y99" s="21"/>
      <c r="Z99" s="21"/>
    </row>
    <row r="100" spans="1:26" ht="15" hidden="1" customHeight="1">
      <c r="A100" s="21"/>
      <c r="B100" s="74"/>
      <c r="C100" s="74"/>
      <c r="D100" s="74"/>
      <c r="E100" s="150"/>
      <c r="F100" s="117"/>
      <c r="G100" s="117"/>
      <c r="H100" s="117"/>
      <c r="I100" s="117"/>
      <c r="J100" s="117"/>
      <c r="K100" s="117"/>
      <c r="L100" s="117"/>
      <c r="M100" s="117"/>
      <c r="N100" s="117"/>
      <c r="O100" s="27"/>
      <c r="P100" s="27"/>
      <c r="Q100" s="27"/>
      <c r="R100" s="74"/>
      <c r="S100" s="74"/>
      <c r="T100" s="74"/>
      <c r="U100" s="21"/>
      <c r="V100" s="21"/>
      <c r="W100" s="21"/>
      <c r="X100" s="21"/>
      <c r="Y100" s="21"/>
      <c r="Z100" s="21"/>
    </row>
    <row r="101" spans="1:26" ht="15" hidden="1" customHeight="1">
      <c r="A101" s="21"/>
      <c r="B101" s="74"/>
      <c r="C101" s="188" t="s">
        <v>56</v>
      </c>
      <c r="D101" s="173"/>
      <c r="E101" s="173"/>
      <c r="F101" s="173"/>
      <c r="G101" s="173"/>
      <c r="H101" s="173"/>
      <c r="I101" s="173"/>
      <c r="J101" s="174"/>
      <c r="K101" s="118">
        <f>D99-E11+E12+J99</f>
        <v>294122.95263433084</v>
      </c>
      <c r="L101" s="119"/>
      <c r="M101" s="74"/>
      <c r="N101" s="74"/>
      <c r="O101" s="27"/>
      <c r="P101" s="27"/>
      <c r="Q101" s="27"/>
      <c r="R101" s="74"/>
      <c r="S101" s="74"/>
      <c r="T101" s="74"/>
      <c r="U101" s="21"/>
      <c r="V101" s="21"/>
      <c r="W101" s="21"/>
      <c r="X101" s="21"/>
      <c r="Y101" s="21"/>
      <c r="Z101" s="21"/>
    </row>
    <row r="102" spans="1:26" ht="15" hidden="1" customHeight="1">
      <c r="A102" s="21"/>
      <c r="B102" s="22"/>
      <c r="C102" s="22"/>
      <c r="D102" s="22"/>
      <c r="E102" s="189" t="s">
        <v>57</v>
      </c>
      <c r="F102" s="162"/>
      <c r="G102" s="162"/>
      <c r="H102" s="162"/>
      <c r="I102" s="162"/>
      <c r="J102" s="190"/>
      <c r="K102" s="120">
        <f ca="1">XIRR(D38:D98,C38:C98)</f>
        <v>0.236249452829361</v>
      </c>
      <c r="L102" s="120"/>
      <c r="M102" s="22"/>
      <c r="N102" s="22"/>
      <c r="O102" s="121"/>
      <c r="P102" s="28"/>
      <c r="Q102" s="28"/>
      <c r="R102" s="22"/>
      <c r="S102" s="22"/>
      <c r="T102" s="22"/>
      <c r="U102" s="21"/>
      <c r="V102" s="21"/>
      <c r="W102" s="21"/>
      <c r="X102" s="21"/>
      <c r="Y102" s="21"/>
      <c r="Z102" s="21"/>
    </row>
    <row r="103" spans="1:26" ht="14.2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122">
        <f>K101/E11</f>
        <v>0.61275615132152261</v>
      </c>
      <c r="L103" s="21"/>
      <c r="M103" s="21"/>
      <c r="N103" s="21"/>
      <c r="O103" s="123"/>
      <c r="P103" s="46"/>
      <c r="Q103" s="46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2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23"/>
      <c r="P104" s="46"/>
      <c r="Q104" s="46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2.75" customHeight="1">
      <c r="A105" s="21"/>
      <c r="B105" s="21"/>
      <c r="C105" s="21"/>
      <c r="D105" s="21"/>
      <c r="E105" s="21"/>
      <c r="F105" s="21"/>
      <c r="G105" s="21"/>
      <c r="H105" s="21"/>
      <c r="I105" s="124"/>
      <c r="J105" s="21"/>
      <c r="K105" s="21"/>
      <c r="L105" s="21"/>
      <c r="M105" s="21"/>
      <c r="N105" s="21"/>
      <c r="O105" s="123"/>
      <c r="P105" s="46"/>
      <c r="Q105" s="46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2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23"/>
      <c r="P106" s="46"/>
      <c r="Q106" s="46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2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23"/>
      <c r="P107" s="46"/>
      <c r="Q107" s="46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2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23"/>
      <c r="P108" s="46"/>
      <c r="Q108" s="46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2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23"/>
      <c r="P109" s="46"/>
      <c r="Q109" s="46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2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23"/>
      <c r="P110" s="46"/>
      <c r="Q110" s="46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2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23"/>
      <c r="P111" s="46"/>
      <c r="Q111" s="46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2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23"/>
      <c r="P112" s="46"/>
      <c r="Q112" s="46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2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23"/>
      <c r="P113" s="46"/>
      <c r="Q113" s="46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2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23"/>
      <c r="P114" s="46"/>
      <c r="Q114" s="46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2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23"/>
      <c r="P115" s="46"/>
      <c r="Q115" s="46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2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23"/>
      <c r="P116" s="46"/>
      <c r="Q116" s="46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2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23"/>
      <c r="P117" s="46"/>
      <c r="Q117" s="46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2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23"/>
      <c r="P118" s="46"/>
      <c r="Q118" s="46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2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23"/>
      <c r="P119" s="46"/>
      <c r="Q119" s="46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2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2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2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2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2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2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2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2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2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2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2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2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2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2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2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2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2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2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2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2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2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2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2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2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2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2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2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2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2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2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2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2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2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2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2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2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2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2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2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2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2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2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2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2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2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2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2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2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2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2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2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2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2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2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2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2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2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2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2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2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2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2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2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2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2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2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2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2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2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2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2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2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2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2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2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2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2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2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2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2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2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2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2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2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2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2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2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2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2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2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2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2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2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2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2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2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2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2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2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2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2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2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2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2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2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2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2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2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2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2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2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2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2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2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2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2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2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2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2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2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2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2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2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2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2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2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2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2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2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2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2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2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2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2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2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2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2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2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2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2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2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2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2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2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2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2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2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2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2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2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2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2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2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2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2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2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2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2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2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2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2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2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2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2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2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2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2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2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2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2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2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2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2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2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2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2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2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2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2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2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2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2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2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2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2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2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2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2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2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2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2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2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2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2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2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2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2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2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2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2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2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2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2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2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2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2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2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2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2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2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2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2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2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2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2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2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2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2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2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2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2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2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2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2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2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2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2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2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2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2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2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2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2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2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2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2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2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2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2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2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2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2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2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2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2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2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2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2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2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2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2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2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2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2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2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2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2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2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2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2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2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2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2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2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2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2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2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2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2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2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2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2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2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2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2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2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2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2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2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2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2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2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2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2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2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2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2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2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2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2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2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2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2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2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2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2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2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2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2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2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2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2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2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2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2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2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2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2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2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2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2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2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2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2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2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2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2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2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2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2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2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2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2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2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2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2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2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2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2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2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2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2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2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2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2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2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2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2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2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2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2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2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2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2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2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2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2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2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2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2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2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2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2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2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2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2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2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2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2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2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2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2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2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2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2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2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2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2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2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2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2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2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2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2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2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2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2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2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2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2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2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2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2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2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2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2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2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2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2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2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2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2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2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2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2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2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2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2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2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2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2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2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2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2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2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2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2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2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2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2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2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2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2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2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2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2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2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2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2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2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2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2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2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2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2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2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2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2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2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2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2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2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2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2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2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2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2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2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2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2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2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2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2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2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2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2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2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2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2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2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2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2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2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2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2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2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2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2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2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2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2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2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2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2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2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2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2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2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2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2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2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2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2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2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2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2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2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2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2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2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2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2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2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2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2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2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2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2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2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2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2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2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2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2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2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2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2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2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2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2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2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2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2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2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2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2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2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2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2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2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2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2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2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2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2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2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2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2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2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2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2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2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2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2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2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2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2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2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2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2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2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2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2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2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2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2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2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2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2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2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2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2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2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2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2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2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2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2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2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2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2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2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2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2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2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2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2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2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2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2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2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2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2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2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2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2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2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2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2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2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2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2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2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2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2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2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2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2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2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2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2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2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2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2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2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2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2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2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2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2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2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2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2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2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2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2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2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2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2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2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2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2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2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2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2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2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2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2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2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2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2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2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2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2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2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2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2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2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2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2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2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2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2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2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2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2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2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2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2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2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2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2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2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2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2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2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2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2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2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2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2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2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2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2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2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2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2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2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2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2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2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2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2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2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2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2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2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2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2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2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2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2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2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2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2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2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2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2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2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2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2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2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2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2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2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2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2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2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2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2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2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2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2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2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2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2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2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2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2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2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2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2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2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2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2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2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2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2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2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2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2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2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2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2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2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2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2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2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2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2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2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2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2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2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2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2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2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2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2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2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2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2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2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2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2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2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2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2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2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2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2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2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2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2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2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2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2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2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2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2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2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2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2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2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2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2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2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2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2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2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2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2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2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2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2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2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2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2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2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2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2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2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2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2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2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2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2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2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2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2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2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2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2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2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2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2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2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2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2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2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2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2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2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2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2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2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2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2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2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2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2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2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2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2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2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2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2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2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2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2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2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2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2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2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2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2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2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2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2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2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2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2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2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2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2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2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2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2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2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2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2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2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2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2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2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2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2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2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2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2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2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2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2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2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2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2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2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2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2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2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2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2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2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2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2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2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2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2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2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2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2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2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2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2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2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2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2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2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2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2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2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2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2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2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2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2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2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2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2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2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2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2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2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2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2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2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2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2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12.75" customHeight="1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12.75" customHeight="1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 ht="12.75" customHeight="1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 ht="12.75" customHeight="1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 ht="12.75" customHeight="1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 ht="12.75" customHeight="1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 ht="12.75" customHeight="1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 ht="12.75" customHeight="1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 ht="12.75" customHeight="1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 ht="12.75" customHeight="1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 ht="12.75" customHeight="1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  <row r="1012" spans="1:26" ht="12.75" customHeight="1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</row>
    <row r="1013" spans="1:26" ht="12.75" customHeight="1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</row>
    <row r="1014" spans="1:26" ht="12.75" customHeight="1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</row>
  </sheetData>
  <sheetProtection algorithmName="SHA-512" hashValue="5ve0TWJlrNplMjtqGoclHjo/kd4RgmFKHmNsS4CjrSO5QTPO3uFJh9wNVkcmB0ywfmXZUlZ9hv4EhxXVzwngqw==" saltValue="i/jaTw1khgXYkVbB8HuBlQ==" spinCount="100000" sheet="1" objects="1" scenarios="1"/>
  <mergeCells count="39">
    <mergeCell ref="B99:C99"/>
    <mergeCell ref="C101:J101"/>
    <mergeCell ref="E102:J102"/>
    <mergeCell ref="B31:D31"/>
    <mergeCell ref="B32:D32"/>
    <mergeCell ref="B33:D33"/>
    <mergeCell ref="B36:B37"/>
    <mergeCell ref="C36:C37"/>
    <mergeCell ref="D36:D37"/>
    <mergeCell ref="E36:E37"/>
    <mergeCell ref="B30:D30"/>
    <mergeCell ref="S36:S37"/>
    <mergeCell ref="T36:T37"/>
    <mergeCell ref="H36:H37"/>
    <mergeCell ref="I36:I37"/>
    <mergeCell ref="J36:J37"/>
    <mergeCell ref="K36:K37"/>
    <mergeCell ref="L36:L37"/>
    <mergeCell ref="Q36:Q37"/>
    <mergeCell ref="R36:R37"/>
    <mergeCell ref="B16:E16"/>
    <mergeCell ref="B17:E17"/>
    <mergeCell ref="B19:D19"/>
    <mergeCell ref="B22:D22"/>
    <mergeCell ref="C25:D25"/>
    <mergeCell ref="B20:D20"/>
    <mergeCell ref="B21:D21"/>
    <mergeCell ref="R13:S13"/>
    <mergeCell ref="T13:U13"/>
    <mergeCell ref="V13:W13"/>
    <mergeCell ref="X13:Y13"/>
    <mergeCell ref="C1:M1"/>
    <mergeCell ref="E4:I4"/>
    <mergeCell ref="E5:I5"/>
    <mergeCell ref="B7:E7"/>
    <mergeCell ref="B8:E8"/>
    <mergeCell ref="B9:E9"/>
    <mergeCell ref="B11:D11"/>
    <mergeCell ref="B13:D13"/>
  </mergeCells>
  <dataValidations xWindow="588" yWindow="482" count="5">
    <dataValidation allowBlank="1" showInputMessage="1" showErrorMessage="1" prompt="Мінімальна сума кредиту = 10 000грн._x000a_Максимальна сума кредиту = 480 000грн." sqref="E11" xr:uid="{00000000-0002-0000-0100-000000000000}"/>
    <dataValidation type="list" allowBlank="1" showErrorMessage="1" sqref="E4" xr:uid="{00000000-0002-0000-0100-000001000000}">
      <formula1>"Персональный кредит"</formula1>
    </dataValidation>
    <dataValidation type="list" allowBlank="1" showErrorMessage="1" sqref="E5" xr:uid="{00000000-0002-0000-0100-000002000000}">
      <formula1>#REF!</formula1>
    </dataValidation>
    <dataValidation type="list" allowBlank="1" showErrorMessage="1" sqref="E13" xr:uid="{00000000-0002-0000-0100-000003000000}">
      <formula1>$P$25:$P$32</formula1>
    </dataValidation>
    <dataValidation type="list" allowBlank="1" showErrorMessage="1" sqref="F13:G13 E25:G25" xr:uid="{00000000-0002-0000-0100-000004000000}">
      <formula1>$P$24:$P$33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Коваль</dc:creator>
  <cp:lastModifiedBy>Веремська Оксана Олександрівна</cp:lastModifiedBy>
  <dcterms:created xsi:type="dcterms:W3CDTF">2022-12-19T14:31:58Z</dcterms:created>
  <dcterms:modified xsi:type="dcterms:W3CDTF">2026-08-25T07:23:29Z</dcterms:modified>
</cp:coreProperties>
</file>